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 tabRatio="702" activeTab="10"/>
  </bookViews>
  <sheets>
    <sheet name="目录" sheetId="1" r:id="rId1"/>
    <sheet name="附表1" sheetId="2" r:id="rId2"/>
    <sheet name="附表2" sheetId="3" r:id="rId3"/>
    <sheet name="附表3" sheetId="4" r:id="rId4"/>
    <sheet name="附表4" sheetId="5" r:id="rId5"/>
    <sheet name="附表5" sheetId="18" r:id="rId6"/>
    <sheet name="附表6" sheetId="19" r:id="rId7"/>
    <sheet name="附表7" sheetId="6" r:id="rId8"/>
    <sheet name="附表8" sheetId="7" r:id="rId9"/>
    <sheet name="附表9" sheetId="13" r:id="rId10"/>
    <sheet name="附表10" sheetId="10" r:id="rId11"/>
    <sheet name="附件11" sheetId="11" r:id="rId12"/>
    <sheet name="附件12" sheetId="12" r:id="rId13"/>
    <sheet name="附件13" sheetId="14" r:id="rId14"/>
    <sheet name="附表14" sheetId="16" r:id="rId15"/>
    <sheet name="附表15" sheetId="17" r:id="rId16"/>
  </sheets>
  <definedNames>
    <definedName name="_xlnm.Print_Area" localSheetId="1">附表1!$A$1:$G$26</definedName>
    <definedName name="_xlnm.Print_Titles" localSheetId="9">附表9!$1:$4</definedName>
  </definedNames>
  <calcPr calcId="144525"/>
</workbook>
</file>

<file path=xl/calcChain.xml><?xml version="1.0" encoding="utf-8"?>
<calcChain xmlns="http://schemas.openxmlformats.org/spreadsheetml/2006/main">
  <c r="C11" i="5" l="1"/>
  <c r="G11" i="5" s="1"/>
  <c r="C8" i="17"/>
  <c r="C7" i="17"/>
  <c r="C6" i="17"/>
  <c r="B6" i="16"/>
  <c r="E9" i="14"/>
  <c r="D9" i="14"/>
  <c r="E6" i="14"/>
  <c r="D6" i="14"/>
  <c r="C6" i="14"/>
  <c r="B6" i="14"/>
  <c r="C19" i="12"/>
  <c r="C18" i="12"/>
  <c r="C16" i="12"/>
  <c r="C15" i="12"/>
  <c r="C13" i="12"/>
  <c r="C12" i="12"/>
  <c r="C7" i="12"/>
  <c r="C6" i="12"/>
  <c r="C5" i="12"/>
  <c r="E24" i="11"/>
  <c r="D24" i="11"/>
  <c r="E20" i="11"/>
  <c r="D20" i="11"/>
  <c r="E19" i="11"/>
  <c r="D19" i="11"/>
  <c r="C19" i="11"/>
  <c r="B19" i="11"/>
  <c r="E18" i="11"/>
  <c r="D18" i="11"/>
  <c r="E17" i="11"/>
  <c r="D17" i="11"/>
  <c r="C17" i="11"/>
  <c r="B17" i="11"/>
  <c r="E16" i="11"/>
  <c r="D16" i="11"/>
  <c r="E15" i="11"/>
  <c r="D15" i="11"/>
  <c r="C15" i="11"/>
  <c r="E10" i="11"/>
  <c r="D10" i="11"/>
  <c r="E9" i="11"/>
  <c r="D9" i="11"/>
  <c r="C9" i="11"/>
  <c r="B9" i="11"/>
  <c r="E6" i="11"/>
  <c r="D6" i="11"/>
  <c r="C6" i="11"/>
  <c r="B6" i="11"/>
  <c r="E9" i="10"/>
  <c r="D9" i="10"/>
  <c r="E6" i="10"/>
  <c r="D6" i="10"/>
  <c r="C6" i="10"/>
  <c r="B6" i="10"/>
  <c r="C207" i="13"/>
  <c r="C205" i="13"/>
  <c r="C204" i="13"/>
  <c r="C200" i="13"/>
  <c r="C197" i="13"/>
  <c r="C196" i="13"/>
  <c r="C194" i="13"/>
  <c r="C193" i="13"/>
  <c r="C188" i="13"/>
  <c r="C186" i="13"/>
  <c r="C185" i="13"/>
  <c r="C180" i="13"/>
  <c r="C178" i="13"/>
  <c r="C172" i="13"/>
  <c r="C169" i="13"/>
  <c r="C165" i="13"/>
  <c r="C164" i="13"/>
  <c r="C162" i="13"/>
  <c r="C160" i="13"/>
  <c r="C158" i="13"/>
  <c r="C150" i="13"/>
  <c r="C149" i="13"/>
  <c r="C147" i="13"/>
  <c r="C146" i="13"/>
  <c r="C142" i="13"/>
  <c r="C140" i="13"/>
  <c r="C138" i="13"/>
  <c r="C136" i="13"/>
  <c r="C134" i="13"/>
  <c r="C132" i="13"/>
  <c r="C130" i="13"/>
  <c r="C129" i="13"/>
  <c r="C127" i="13"/>
  <c r="C123" i="13"/>
  <c r="C121" i="13"/>
  <c r="C119" i="13"/>
  <c r="C117" i="13"/>
  <c r="C114" i="13"/>
  <c r="C111" i="13"/>
  <c r="C106" i="13"/>
  <c r="C104" i="13"/>
  <c r="C99" i="13"/>
  <c r="C97" i="13"/>
  <c r="C90" i="13"/>
  <c r="C84" i="13"/>
  <c r="C83" i="13"/>
  <c r="C81" i="13"/>
  <c r="C78" i="13"/>
  <c r="C77" i="13"/>
  <c r="C75" i="13"/>
  <c r="C73" i="13"/>
  <c r="C70" i="13"/>
  <c r="C65" i="13"/>
  <c r="C61" i="13"/>
  <c r="C59" i="13"/>
  <c r="C58" i="13"/>
  <c r="C55" i="13"/>
  <c r="C52" i="13"/>
  <c r="C47" i="13"/>
  <c r="C46" i="13"/>
  <c r="C43" i="13"/>
  <c r="C41" i="13"/>
  <c r="C39" i="13"/>
  <c r="C37" i="13"/>
  <c r="C35" i="13"/>
  <c r="C30" i="13"/>
  <c r="C28" i="13"/>
  <c r="C26" i="13"/>
  <c r="C18" i="13"/>
  <c r="C16" i="13"/>
  <c r="C10" i="13"/>
  <c r="C6" i="13"/>
  <c r="C5" i="13"/>
  <c r="D29" i="7"/>
  <c r="D28" i="7"/>
  <c r="E28" i="7" s="1"/>
  <c r="D27" i="7"/>
  <c r="D26" i="7"/>
  <c r="E26" i="7" s="1"/>
  <c r="D25" i="7"/>
  <c r="E25" i="7" s="1"/>
  <c r="D24" i="7"/>
  <c r="E24" i="7" s="1"/>
  <c r="D23" i="7"/>
  <c r="E23" i="7" s="1"/>
  <c r="D22" i="7"/>
  <c r="E22" i="7" s="1"/>
  <c r="E20" i="7"/>
  <c r="D20" i="7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C6" i="7"/>
  <c r="B6" i="7"/>
  <c r="D6" i="7" s="1"/>
  <c r="E6" i="7" s="1"/>
  <c r="H25" i="6"/>
  <c r="E25" i="6"/>
  <c r="D25" i="6"/>
  <c r="B25" i="6"/>
  <c r="H24" i="6"/>
  <c r="E24" i="6"/>
  <c r="D24" i="6"/>
  <c r="B24" i="6"/>
  <c r="H23" i="6"/>
  <c r="E23" i="6"/>
  <c r="D23" i="6"/>
  <c r="B23" i="6"/>
  <c r="H22" i="6"/>
  <c r="E22" i="6"/>
  <c r="D22" i="6"/>
  <c r="B22" i="6"/>
  <c r="H21" i="6"/>
  <c r="E21" i="6"/>
  <c r="D21" i="6"/>
  <c r="C21" i="6"/>
  <c r="B21" i="6"/>
  <c r="H20" i="6"/>
  <c r="E20" i="6"/>
  <c r="D20" i="6"/>
  <c r="H19" i="6"/>
  <c r="E19" i="6"/>
  <c r="D19" i="6"/>
  <c r="B19" i="6"/>
  <c r="H18" i="6"/>
  <c r="E18" i="6"/>
  <c r="D18" i="6"/>
  <c r="B18" i="6"/>
  <c r="H17" i="6"/>
  <c r="E17" i="6"/>
  <c r="D17" i="6"/>
  <c r="B17" i="6"/>
  <c r="H16" i="6"/>
  <c r="E16" i="6"/>
  <c r="D16" i="6"/>
  <c r="H15" i="6"/>
  <c r="E15" i="6"/>
  <c r="D15" i="6"/>
  <c r="B15" i="6"/>
  <c r="H14" i="6"/>
  <c r="E14" i="6"/>
  <c r="D14" i="6"/>
  <c r="B14" i="6"/>
  <c r="H13" i="6"/>
  <c r="E13" i="6"/>
  <c r="D13" i="6"/>
  <c r="B13" i="6"/>
  <c r="H12" i="6"/>
  <c r="E12" i="6"/>
  <c r="D12" i="6"/>
  <c r="B12" i="6"/>
  <c r="H11" i="6"/>
  <c r="E11" i="6"/>
  <c r="D11" i="6"/>
  <c r="B11" i="6"/>
  <c r="H10" i="6"/>
  <c r="E10" i="6"/>
  <c r="D10" i="6"/>
  <c r="B10" i="6"/>
  <c r="H9" i="6"/>
  <c r="E9" i="6"/>
  <c r="D9" i="6"/>
  <c r="H8" i="6"/>
  <c r="E8" i="6"/>
  <c r="D8" i="6"/>
  <c r="B8" i="6"/>
  <c r="E7" i="6"/>
  <c r="D7" i="6"/>
  <c r="C7" i="6"/>
  <c r="B7" i="6"/>
  <c r="E6" i="6"/>
  <c r="D6" i="6"/>
  <c r="C6" i="6"/>
  <c r="B6" i="6"/>
  <c r="D10" i="19"/>
  <c r="D6" i="19"/>
  <c r="C6" i="19"/>
  <c r="B6" i="19"/>
  <c r="D9" i="18"/>
  <c r="D6" i="18"/>
  <c r="C6" i="18"/>
  <c r="B6" i="18"/>
  <c r="G27" i="5"/>
  <c r="F27" i="5"/>
  <c r="E27" i="5"/>
  <c r="D24" i="5"/>
  <c r="G23" i="5"/>
  <c r="F23" i="5"/>
  <c r="E23" i="5"/>
  <c r="G22" i="5"/>
  <c r="F22" i="5"/>
  <c r="E22" i="5"/>
  <c r="D22" i="5"/>
  <c r="C22" i="5"/>
  <c r="G21" i="5"/>
  <c r="F21" i="5"/>
  <c r="E21" i="5"/>
  <c r="G20" i="5"/>
  <c r="F20" i="5"/>
  <c r="E20" i="5"/>
  <c r="D20" i="5"/>
  <c r="C20" i="5"/>
  <c r="G19" i="5"/>
  <c r="F19" i="5"/>
  <c r="E19" i="5"/>
  <c r="G18" i="5"/>
  <c r="F18" i="5"/>
  <c r="E18" i="5"/>
  <c r="D18" i="5"/>
  <c r="C18" i="5"/>
  <c r="F14" i="5"/>
  <c r="E14" i="5"/>
  <c r="E11" i="5"/>
  <c r="F11" i="5" s="1"/>
  <c r="D10" i="5"/>
  <c r="B10" i="5"/>
  <c r="B6" i="5" s="1"/>
  <c r="D6" i="5"/>
  <c r="G9" i="4"/>
  <c r="F9" i="4"/>
  <c r="E9" i="4"/>
  <c r="E8" i="4"/>
  <c r="G6" i="4"/>
  <c r="F6" i="4"/>
  <c r="E6" i="4"/>
  <c r="D6" i="4"/>
  <c r="C6" i="4"/>
  <c r="B6" i="4"/>
  <c r="G28" i="3"/>
  <c r="F28" i="3"/>
  <c r="E28" i="3"/>
  <c r="E27" i="3"/>
  <c r="G26" i="3"/>
  <c r="F26" i="3"/>
  <c r="E26" i="3"/>
  <c r="G25" i="3"/>
  <c r="F25" i="3"/>
  <c r="E25" i="3"/>
  <c r="G24" i="3"/>
  <c r="E24" i="3"/>
  <c r="G23" i="3"/>
  <c r="F23" i="3"/>
  <c r="E23" i="3"/>
  <c r="G22" i="3"/>
  <c r="F22" i="3"/>
  <c r="E22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B16" i="3"/>
  <c r="G15" i="3"/>
  <c r="F15" i="3"/>
  <c r="E15" i="3"/>
  <c r="B15" i="3"/>
  <c r="G14" i="3"/>
  <c r="F14" i="3"/>
  <c r="E14" i="3"/>
  <c r="G13" i="3"/>
  <c r="F13" i="3"/>
  <c r="E13" i="3"/>
  <c r="B13" i="3"/>
  <c r="G12" i="3"/>
  <c r="F12" i="3"/>
  <c r="E12" i="3"/>
  <c r="G11" i="3"/>
  <c r="F11" i="3"/>
  <c r="E11" i="3"/>
  <c r="B11" i="3"/>
  <c r="G10" i="3"/>
  <c r="F10" i="3"/>
  <c r="E10" i="3"/>
  <c r="G9" i="3"/>
  <c r="F9" i="3"/>
  <c r="E9" i="3"/>
  <c r="B9" i="3"/>
  <c r="G8" i="3"/>
  <c r="F8" i="3"/>
  <c r="E8" i="3"/>
  <c r="B8" i="3"/>
  <c r="G7" i="3"/>
  <c r="E7" i="3"/>
  <c r="F7" i="3" s="1"/>
  <c r="B7" i="3"/>
  <c r="D6" i="3"/>
  <c r="C6" i="3"/>
  <c r="G6" i="3" s="1"/>
  <c r="B6" i="3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D21" i="2"/>
  <c r="C21" i="2"/>
  <c r="B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D7" i="2"/>
  <c r="C7" i="2"/>
  <c r="B7" i="2"/>
  <c r="G6" i="2"/>
  <c r="F6" i="2"/>
  <c r="E6" i="2"/>
  <c r="D6" i="2"/>
  <c r="C6" i="2"/>
  <c r="B6" i="2"/>
  <c r="C10" i="5" l="1"/>
  <c r="G10" i="5"/>
  <c r="E6" i="3"/>
  <c r="F6" i="3" s="1"/>
  <c r="E10" i="5" l="1"/>
  <c r="F10" i="5" s="1"/>
  <c r="C6" i="5"/>
  <c r="E6" i="5" l="1"/>
  <c r="F6" i="5" s="1"/>
  <c r="G6" i="5"/>
</calcChain>
</file>

<file path=xl/sharedStrings.xml><?xml version="1.0" encoding="utf-8"?>
<sst xmlns="http://schemas.openxmlformats.org/spreadsheetml/2006/main" count="620" uniqueCount="504">
  <si>
    <r>
      <rPr>
        <b/>
        <sz val="16"/>
        <rFont val="方正公文小标宋"/>
        <charset val="134"/>
      </rPr>
      <t>盛泽镇2022</t>
    </r>
    <r>
      <rPr>
        <b/>
        <sz val="16"/>
        <color rgb="FF000000"/>
        <rFont val="方正公文小标宋"/>
        <charset val="134"/>
      </rPr>
      <t>年财政预算执行情况和2023年预算草案附表目录</t>
    </r>
  </si>
  <si>
    <t xml:space="preserve">      一、2022年财政预算执行情况</t>
  </si>
  <si>
    <t xml:space="preserve">         附表1</t>
  </si>
  <si>
    <t>2022年盛泽镇一般公共预算收入执行情况表</t>
  </si>
  <si>
    <t xml:space="preserve">         附表2</t>
  </si>
  <si>
    <t>2022年盛泽镇一般公共预算支出执行情况表</t>
  </si>
  <si>
    <t xml:space="preserve">         附表3</t>
  </si>
  <si>
    <t>2022年盛泽镇政府性基金收入执行情况表</t>
  </si>
  <si>
    <t xml:space="preserve">         附表4</t>
  </si>
  <si>
    <t>2022年盛泽镇政府性基金支出执行情况表</t>
  </si>
  <si>
    <t xml:space="preserve">         附表5</t>
  </si>
  <si>
    <t>2022年盛泽镇国有资本经营预算收入执行情况表</t>
  </si>
  <si>
    <t xml:space="preserve">         附表6</t>
  </si>
  <si>
    <t>2022年盛泽镇国有资本经营预算支出执行情况表</t>
  </si>
  <si>
    <t xml:space="preserve">      二、2023年财政预算草案</t>
  </si>
  <si>
    <t xml:space="preserve">        附表7</t>
  </si>
  <si>
    <t>2023年盛泽镇一般公共预算收入表（草案）</t>
  </si>
  <si>
    <t xml:space="preserve">        附表8</t>
  </si>
  <si>
    <t>2023年盛泽镇一般公共预算支出表（草案）</t>
  </si>
  <si>
    <t xml:space="preserve">        附表9</t>
  </si>
  <si>
    <t>2023年盛泽镇一般公共预算支出表（按功能科目到项）（草案）</t>
  </si>
  <si>
    <t xml:space="preserve">        附表10</t>
  </si>
  <si>
    <t>2023年盛泽镇政府性基金预算收入表（草案）</t>
  </si>
  <si>
    <t xml:space="preserve">        附表11</t>
  </si>
  <si>
    <t>2023年盛泽镇政府性基金预算支出表（草案）</t>
  </si>
  <si>
    <t xml:space="preserve">        附表12</t>
  </si>
  <si>
    <t>2023年盛泽镇政府性基金预算支出明细表（按功能科目到项）（草案）</t>
  </si>
  <si>
    <t xml:space="preserve">        附表13</t>
  </si>
  <si>
    <t>2023年盛泽镇国有资本经营预算收入表（草案）</t>
  </si>
  <si>
    <t xml:space="preserve">        附表14</t>
  </si>
  <si>
    <t>2023年盛泽镇国有资本经营预算支出表（草案）</t>
  </si>
  <si>
    <t xml:space="preserve">        附表15</t>
  </si>
  <si>
    <t>2023年盛泽镇国有资本经营预算支出明细表（按功能科目到项）（草案）</t>
  </si>
  <si>
    <t>（附表1）</t>
  </si>
  <si>
    <t>单位：万元</t>
  </si>
  <si>
    <t>调整预算数</t>
  </si>
  <si>
    <t>执行数</t>
  </si>
  <si>
    <t>上年实绩（隐藏）</t>
  </si>
  <si>
    <t>比上年实绩</t>
  </si>
  <si>
    <r>
      <rPr>
        <sz val="12"/>
        <color indexed="8"/>
        <rFont val="宋体"/>
        <family val="3"/>
        <charset val="134"/>
      </rPr>
      <t>占预算</t>
    </r>
    <r>
      <rPr>
        <sz val="12"/>
        <color indexed="8"/>
        <rFont val="Times New Roman"/>
        <family val="1"/>
      </rPr>
      <t>%</t>
    </r>
  </si>
  <si>
    <t>增减额</t>
  </si>
  <si>
    <r>
      <rPr>
        <sz val="12"/>
        <color indexed="8"/>
        <rFont val="宋体"/>
        <family val="3"/>
        <charset val="134"/>
      </rPr>
      <t>增减</t>
    </r>
    <r>
      <rPr>
        <sz val="12"/>
        <color indexed="8"/>
        <rFont val="Times New Roman"/>
        <family val="1"/>
      </rPr>
      <t>%</t>
    </r>
  </si>
  <si>
    <t xml:space="preserve">   一般公共预算收入</t>
  </si>
  <si>
    <t>一、税收收入</t>
  </si>
  <si>
    <r>
      <rPr>
        <sz val="12"/>
        <rFont val="Times New Roman"/>
        <family val="1"/>
      </rPr>
      <t xml:space="preserve">      1.</t>
    </r>
    <r>
      <rPr>
        <sz val="12"/>
        <rFont val="宋体"/>
        <family val="3"/>
        <charset val="134"/>
      </rPr>
      <t>增值税</t>
    </r>
  </si>
  <si>
    <r>
      <rPr>
        <sz val="12"/>
        <rFont val="Times New Roman"/>
        <family val="1"/>
      </rPr>
      <t xml:space="preserve">      2.</t>
    </r>
    <r>
      <rPr>
        <sz val="12"/>
        <rFont val="宋体"/>
        <family val="3"/>
        <charset val="134"/>
      </rPr>
      <t>企业所得税</t>
    </r>
  </si>
  <si>
    <r>
      <rPr>
        <sz val="12"/>
        <rFont val="Times New Roman"/>
        <family val="1"/>
      </rPr>
      <t xml:space="preserve">      3.</t>
    </r>
    <r>
      <rPr>
        <sz val="12"/>
        <rFont val="宋体"/>
        <family val="3"/>
        <charset val="134"/>
      </rPr>
      <t>个人所得税</t>
    </r>
  </si>
  <si>
    <r>
      <rPr>
        <sz val="12"/>
        <rFont val="Times New Roman"/>
        <family val="1"/>
      </rPr>
      <t xml:space="preserve">      4.</t>
    </r>
    <r>
      <rPr>
        <sz val="12"/>
        <rFont val="宋体"/>
        <family val="3"/>
        <charset val="134"/>
      </rPr>
      <t>城市维护建设税</t>
    </r>
  </si>
  <si>
    <r>
      <rPr>
        <sz val="12"/>
        <rFont val="Times New Roman"/>
        <family val="1"/>
      </rPr>
      <t xml:space="preserve">      5.</t>
    </r>
    <r>
      <rPr>
        <sz val="12"/>
        <rFont val="宋体"/>
        <family val="3"/>
        <charset val="134"/>
      </rPr>
      <t>房产税</t>
    </r>
  </si>
  <si>
    <r>
      <rPr>
        <sz val="12"/>
        <rFont val="Times New Roman"/>
        <family val="1"/>
      </rPr>
      <t xml:space="preserve">      6.</t>
    </r>
    <r>
      <rPr>
        <sz val="12"/>
        <rFont val="宋体"/>
        <family val="3"/>
        <charset val="134"/>
      </rPr>
      <t>印花税</t>
    </r>
  </si>
  <si>
    <r>
      <rPr>
        <sz val="12"/>
        <rFont val="Times New Roman"/>
        <family val="1"/>
      </rPr>
      <t xml:space="preserve">     7.</t>
    </r>
    <r>
      <rPr>
        <sz val="12"/>
        <rFont val="宋体"/>
        <family val="3"/>
        <charset val="134"/>
      </rPr>
      <t>城镇土地使用税</t>
    </r>
  </si>
  <si>
    <r>
      <rPr>
        <sz val="12"/>
        <rFont val="Times New Roman"/>
        <family val="1"/>
      </rPr>
      <t xml:space="preserve">      8.</t>
    </r>
    <r>
      <rPr>
        <sz val="12"/>
        <rFont val="宋体"/>
        <family val="3"/>
        <charset val="134"/>
      </rPr>
      <t>土地增值税</t>
    </r>
  </si>
  <si>
    <r>
      <rPr>
        <sz val="12"/>
        <rFont val="Times New Roman"/>
        <family val="1"/>
      </rPr>
      <t xml:space="preserve">      9.</t>
    </r>
    <r>
      <rPr>
        <sz val="12"/>
        <rFont val="宋体"/>
        <family val="3"/>
        <charset val="134"/>
      </rPr>
      <t>车船税</t>
    </r>
  </si>
  <si>
    <r>
      <t xml:space="preserve">     10.</t>
    </r>
    <r>
      <rPr>
        <sz val="12"/>
        <rFont val="宋体"/>
        <family val="3"/>
        <charset val="134"/>
      </rPr>
      <t>耕地占用税</t>
    </r>
  </si>
  <si>
    <r>
      <rPr>
        <sz val="12"/>
        <rFont val="Times New Roman"/>
        <family val="1"/>
      </rPr>
      <t xml:space="preserve">     11.</t>
    </r>
    <r>
      <rPr>
        <sz val="12"/>
        <rFont val="宋体"/>
        <family val="3"/>
        <charset val="134"/>
      </rPr>
      <t>契税</t>
    </r>
  </si>
  <si>
    <r>
      <rPr>
        <sz val="12"/>
        <rFont val="Times New Roman"/>
        <family val="1"/>
      </rPr>
      <t xml:space="preserve">     12.</t>
    </r>
    <r>
      <rPr>
        <sz val="12"/>
        <rFont val="宋体"/>
        <family val="3"/>
        <charset val="134"/>
      </rPr>
      <t>环境保护税</t>
    </r>
  </si>
  <si>
    <r>
      <t xml:space="preserve">     13.</t>
    </r>
    <r>
      <rPr>
        <sz val="12"/>
        <rFont val="宋体"/>
        <family val="3"/>
        <charset val="134"/>
      </rPr>
      <t>其他税收收入</t>
    </r>
  </si>
  <si>
    <t>二、非税收入</t>
  </si>
  <si>
    <r>
      <rPr>
        <sz val="12"/>
        <rFont val="Times New Roman"/>
        <family val="1"/>
      </rPr>
      <t xml:space="preserve">    1.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</si>
  <si>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2.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</si>
  <si>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Times New Roman"/>
        <family val="1"/>
      </rPr>
      <t xml:space="preserve">    3.</t>
    </r>
    <r>
      <rPr>
        <sz val="12"/>
        <rFont val="宋体"/>
        <family val="3"/>
        <charset val="134"/>
      </rPr>
      <t>罚没收入</t>
    </r>
  </si>
  <si>
    <r>
      <rPr>
        <sz val="12"/>
        <rFont val="Times New Roman"/>
        <family val="1"/>
      </rPr>
      <t xml:space="preserve">    4.</t>
    </r>
    <r>
      <rPr>
        <sz val="12"/>
        <rFont val="宋体"/>
        <family val="3"/>
        <charset val="134"/>
      </rPr>
      <t>国有资源（资产）有偿使用收入</t>
    </r>
  </si>
  <si>
    <r>
      <rPr>
        <sz val="12"/>
        <rFont val="Times New Roman"/>
        <family val="1"/>
      </rPr>
      <t xml:space="preserve">    5.</t>
    </r>
    <r>
      <rPr>
        <sz val="12"/>
        <rFont val="宋体"/>
        <family val="3"/>
        <charset val="134"/>
      </rPr>
      <t>其他收入</t>
    </r>
  </si>
  <si>
    <t>（附表2）</t>
  </si>
  <si>
    <r>
      <rPr>
        <sz val="12"/>
        <rFont val="宋体"/>
        <family val="3"/>
        <charset val="134"/>
      </rPr>
      <t>占预算</t>
    </r>
    <r>
      <rPr>
        <sz val="12"/>
        <rFont val="Times New Roman"/>
        <family val="1"/>
      </rPr>
      <t>%</t>
    </r>
  </si>
  <si>
    <r>
      <rPr>
        <sz val="12"/>
        <rFont val="宋体"/>
        <family val="3"/>
        <charset val="134"/>
      </rPr>
      <t>增减</t>
    </r>
    <r>
      <rPr>
        <sz val="12"/>
        <rFont val="Times New Roman"/>
        <family val="1"/>
      </rPr>
      <t>%</t>
    </r>
  </si>
  <si>
    <t>一般公共预算支出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</si>
  <si>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</si>
  <si>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</si>
  <si>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</si>
  <si>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</si>
  <si>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</si>
  <si>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</si>
  <si>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</si>
  <si>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</si>
  <si>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</si>
  <si>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</si>
  <si>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</si>
  <si>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</si>
  <si>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</si>
  <si>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</si>
  <si>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</si>
  <si>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</si>
  <si>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</si>
  <si>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</si>
  <si>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</si>
  <si>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</si>
  <si>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二十一、债务发行费用支出</t>
  </si>
  <si>
    <t>二十二、其他支出</t>
  </si>
  <si>
    <t>二十三、预备费</t>
  </si>
  <si>
    <t>附：债务还本支出</t>
  </si>
  <si>
    <t>（附表3）</t>
  </si>
  <si>
    <t>政府性基金收入</t>
  </si>
  <si>
    <t xml:space="preserve">  一、国有土地收益基金收入</t>
  </si>
  <si>
    <t xml:space="preserve">  二、农业土地开发资金收入</t>
  </si>
  <si>
    <t xml:space="preserve">  三、国有土地使用权出让收入</t>
  </si>
  <si>
    <t xml:space="preserve">  四、车辆通行费</t>
  </si>
  <si>
    <t xml:space="preserve">  五、污水处理费收入</t>
  </si>
  <si>
    <t>（附表4）</t>
  </si>
  <si>
    <t>调整   预算数</t>
  </si>
  <si>
    <t>占预算%</t>
  </si>
  <si>
    <t>增减%</t>
  </si>
  <si>
    <t>政府性基金支出</t>
  </si>
  <si>
    <t>一、文化旅游体育与传媒支出</t>
  </si>
  <si>
    <t xml:space="preserve">    旅游发展基金支出</t>
  </si>
  <si>
    <t>二、社会保障和就业支出</t>
  </si>
  <si>
    <t>三、城乡社区支出</t>
  </si>
  <si>
    <t>国有土地使用权出让收入及对应专项债务收入安排的支出</t>
  </si>
  <si>
    <t>国有土地收益基金安排的支出</t>
  </si>
  <si>
    <t>农业土地开发资金安排的支出</t>
  </si>
  <si>
    <t>污水处理费安排的支出</t>
  </si>
  <si>
    <t>四、农林水支出</t>
  </si>
  <si>
    <t>五、交通运输支出</t>
  </si>
  <si>
    <t>车辆通行费安排的支出</t>
  </si>
  <si>
    <t>六、其他支出</t>
  </si>
  <si>
    <t xml:space="preserve">    彩票公益金安排的支出</t>
  </si>
  <si>
    <t>七、债务付息支出</t>
  </si>
  <si>
    <t>国有土地使用权出让金债务付息支出</t>
  </si>
  <si>
    <t>八、债务发行费用支出</t>
  </si>
  <si>
    <t xml:space="preserve">   国有土地使用权出让金债务发行费用支出</t>
  </si>
  <si>
    <t>九、抗疫特别国债安排的支出</t>
  </si>
  <si>
    <t xml:space="preserve">    抗疫相关支出</t>
  </si>
  <si>
    <t>（附表5）</t>
  </si>
  <si>
    <t>项目              类别</t>
  </si>
  <si>
    <t>调整预算</t>
  </si>
  <si>
    <t xml:space="preserve">  国有资本经营预算收入</t>
  </si>
  <si>
    <t xml:space="preserve">  一、利润收入</t>
  </si>
  <si>
    <t xml:space="preserve">  二、产权转让收入</t>
  </si>
  <si>
    <t xml:space="preserve">  三、其他国有资本经营预算收入</t>
  </si>
  <si>
    <t>（附表6）</t>
  </si>
  <si>
    <t>比年初预算</t>
  </si>
  <si>
    <t xml:space="preserve">   国有资本经营预算支出</t>
  </si>
  <si>
    <t xml:space="preserve">   一、解决历史遗留问题及改革成本支出</t>
  </si>
  <si>
    <t xml:space="preserve">   二、国有企业资本金注入</t>
  </si>
  <si>
    <t xml:space="preserve">   三、国有企业政策性补贴</t>
  </si>
  <si>
    <t xml:space="preserve">   四、其他国有资本经营预算支出</t>
  </si>
  <si>
    <t>（附表7）</t>
  </si>
  <si>
    <t>2023年初预算</t>
  </si>
  <si>
    <t>2022年实绩</t>
  </si>
  <si>
    <t>一般公共预算收入</t>
  </si>
  <si>
    <t xml:space="preserve">  一、税收收入</t>
  </si>
  <si>
    <r>
      <rPr>
        <sz val="12"/>
        <rFont val="Times New Roman"/>
        <family val="1"/>
      </rPr>
      <t xml:space="preserve">   1.</t>
    </r>
    <r>
      <rPr>
        <sz val="12"/>
        <rFont val="宋体"/>
        <family val="3"/>
        <charset val="134"/>
      </rPr>
      <t>增值税</t>
    </r>
  </si>
  <si>
    <r>
      <rPr>
        <sz val="12"/>
        <rFont val="Times New Roman"/>
        <family val="1"/>
      </rPr>
      <t xml:space="preserve">   2.</t>
    </r>
    <r>
      <rPr>
        <sz val="12"/>
        <rFont val="宋体"/>
        <family val="3"/>
        <charset val="134"/>
      </rPr>
      <t>企业所得税</t>
    </r>
  </si>
  <si>
    <r>
      <rPr>
        <sz val="12"/>
        <rFont val="Times New Roman"/>
        <family val="1"/>
      </rPr>
      <t xml:space="preserve">   3.</t>
    </r>
    <r>
      <rPr>
        <sz val="12"/>
        <rFont val="宋体"/>
        <family val="3"/>
        <charset val="134"/>
      </rPr>
      <t>个人所得税</t>
    </r>
  </si>
  <si>
    <r>
      <rPr>
        <sz val="12"/>
        <rFont val="Times New Roman"/>
        <family val="1"/>
      </rPr>
      <t xml:space="preserve">   4.</t>
    </r>
    <r>
      <rPr>
        <sz val="12"/>
        <rFont val="宋体"/>
        <family val="3"/>
        <charset val="134"/>
      </rPr>
      <t>城市维护建设税</t>
    </r>
  </si>
  <si>
    <r>
      <rPr>
        <sz val="12"/>
        <rFont val="Times New Roman"/>
        <family val="1"/>
      </rPr>
      <t xml:space="preserve">   5.</t>
    </r>
    <r>
      <rPr>
        <sz val="12"/>
        <rFont val="宋体"/>
        <family val="3"/>
        <charset val="134"/>
      </rPr>
      <t>房产税</t>
    </r>
  </si>
  <si>
    <r>
      <rPr>
        <sz val="12"/>
        <rFont val="Times New Roman"/>
        <family val="1"/>
      </rPr>
      <t xml:space="preserve">   6.</t>
    </r>
    <r>
      <rPr>
        <sz val="12"/>
        <rFont val="宋体"/>
        <family val="3"/>
        <charset val="134"/>
      </rPr>
      <t>印花税</t>
    </r>
  </si>
  <si>
    <r>
      <rPr>
        <sz val="12"/>
        <rFont val="Times New Roman"/>
        <family val="1"/>
      </rPr>
      <t xml:space="preserve">   7.</t>
    </r>
    <r>
      <rPr>
        <sz val="12"/>
        <rFont val="宋体"/>
        <family val="3"/>
        <charset val="134"/>
      </rPr>
      <t>城镇土地使用税</t>
    </r>
  </si>
  <si>
    <r>
      <rPr>
        <sz val="12"/>
        <rFont val="Times New Roman"/>
        <family val="1"/>
      </rPr>
      <t xml:space="preserve">   8.</t>
    </r>
    <r>
      <rPr>
        <sz val="12"/>
        <rFont val="宋体"/>
        <family val="3"/>
        <charset val="134"/>
      </rPr>
      <t>土地增值税</t>
    </r>
  </si>
  <si>
    <r>
      <rPr>
        <sz val="12"/>
        <rFont val="Times New Roman"/>
        <family val="1"/>
      </rPr>
      <t xml:space="preserve">   9.</t>
    </r>
    <r>
      <rPr>
        <sz val="12"/>
        <rFont val="宋体"/>
        <family val="3"/>
        <charset val="134"/>
      </rPr>
      <t>车船税</t>
    </r>
  </si>
  <si>
    <r>
      <t xml:space="preserve">   10.</t>
    </r>
    <r>
      <rPr>
        <sz val="12"/>
        <rFont val="宋体"/>
        <family val="3"/>
        <charset val="134"/>
      </rPr>
      <t>耕地占用税</t>
    </r>
  </si>
  <si>
    <r>
      <rPr>
        <sz val="12"/>
        <rFont val="Times New Roman"/>
        <family val="1"/>
      </rPr>
      <t xml:space="preserve">   11.</t>
    </r>
    <r>
      <rPr>
        <sz val="12"/>
        <rFont val="宋体"/>
        <family val="3"/>
        <charset val="134"/>
      </rPr>
      <t>契税</t>
    </r>
  </si>
  <si>
    <r>
      <rPr>
        <sz val="12"/>
        <rFont val="Times New Roman"/>
        <family val="1"/>
      </rPr>
      <t xml:space="preserve">   12.</t>
    </r>
    <r>
      <rPr>
        <sz val="12"/>
        <rFont val="宋体"/>
        <family val="3"/>
        <charset val="134"/>
      </rPr>
      <t>环境保护税</t>
    </r>
  </si>
  <si>
    <r>
      <t xml:space="preserve">   13.</t>
    </r>
    <r>
      <rPr>
        <sz val="12"/>
        <rFont val="宋体"/>
        <family val="3"/>
        <charset val="134"/>
      </rPr>
      <t>其他税收收入</t>
    </r>
  </si>
  <si>
    <t xml:space="preserve">  二、非税收入</t>
  </si>
  <si>
    <r>
      <rPr>
        <sz val="12"/>
        <color rgb="FF000000"/>
        <rFont val="Times New Roman"/>
        <family val="1"/>
      </rPr>
      <t xml:space="preserve">   1.</t>
    </r>
    <r>
      <rPr>
        <sz val="12"/>
        <color rgb="FF000000"/>
        <rFont val="宋体"/>
        <family val="3"/>
        <charset val="134"/>
      </rPr>
      <t>专项收入</t>
    </r>
  </si>
  <si>
    <r>
      <rPr>
        <sz val="12"/>
        <color rgb="FF000000"/>
        <rFont val="Times New Roman"/>
        <family val="1"/>
      </rPr>
      <t xml:space="preserve">   2.</t>
    </r>
    <r>
      <rPr>
        <sz val="12"/>
        <color rgb="FF000000"/>
        <rFont val="宋体"/>
        <family val="3"/>
        <charset val="134"/>
      </rPr>
      <t>行政事业性收费收入</t>
    </r>
  </si>
  <si>
    <r>
      <rPr>
        <sz val="12"/>
        <color rgb="FF000000"/>
        <rFont val="Times New Roman"/>
        <family val="1"/>
      </rPr>
      <t xml:space="preserve">   3.</t>
    </r>
    <r>
      <rPr>
        <sz val="12"/>
        <color rgb="FF000000"/>
        <rFont val="宋体"/>
        <family val="3"/>
        <charset val="134"/>
      </rPr>
      <t>罚没收入</t>
    </r>
  </si>
  <si>
    <r>
      <rPr>
        <sz val="12"/>
        <color rgb="FF000000"/>
        <rFont val="Times New Roman"/>
        <family val="1"/>
      </rPr>
      <t xml:space="preserve">  4.</t>
    </r>
    <r>
      <rPr>
        <sz val="12"/>
        <color rgb="FF000000"/>
        <rFont val="宋体"/>
        <family val="3"/>
        <charset val="134"/>
      </rPr>
      <t>国有资源有偿使用收入</t>
    </r>
  </si>
  <si>
    <r>
      <rPr>
        <sz val="12"/>
        <color rgb="FF000000"/>
        <rFont val="Times New Roman"/>
        <family val="1"/>
      </rPr>
      <t xml:space="preserve">  5.</t>
    </r>
    <r>
      <rPr>
        <sz val="12"/>
        <color rgb="FF000000"/>
        <rFont val="宋体"/>
        <family val="3"/>
        <charset val="134"/>
      </rPr>
      <t>其他收入</t>
    </r>
  </si>
  <si>
    <t>（附表8）</t>
  </si>
  <si>
    <t xml:space="preserve">2023年初预算          </t>
  </si>
  <si>
    <t xml:space="preserve">2022年实绩        </t>
  </si>
  <si>
    <t xml:space="preserve">  一、一般公共服务支出</t>
  </si>
  <si>
    <t xml:space="preserve">  二、公共安全支出</t>
  </si>
  <si>
    <t xml:space="preserve">  三、教育支出</t>
  </si>
  <si>
    <t xml:space="preserve">  四、科学技术支出</t>
  </si>
  <si>
    <t xml:space="preserve">  五、文化旅游体育与传媒支出</t>
  </si>
  <si>
    <t xml:space="preserve">  六、社会保障和就业支出</t>
  </si>
  <si>
    <t xml:space="preserve">  七、卫生健康支出</t>
  </si>
  <si>
    <t xml:space="preserve">  八、节能环保支出</t>
  </si>
  <si>
    <t xml:space="preserve">  九、城乡社区支出</t>
  </si>
  <si>
    <t xml:space="preserve">  十、农林水支出</t>
  </si>
  <si>
    <t xml:space="preserve">  十一、交通运输支出</t>
  </si>
  <si>
    <t xml:space="preserve">  十二、资源勘探工业信息等支出</t>
  </si>
  <si>
    <t xml:space="preserve">  十三、商业服务业等支出</t>
  </si>
  <si>
    <t xml:space="preserve">  十四、金融支出</t>
  </si>
  <si>
    <t xml:space="preserve">  十五、援助其他地区支出</t>
  </si>
  <si>
    <t xml:space="preserve">  十六、自然资源海洋气象等支出</t>
  </si>
  <si>
    <t xml:space="preserve">  十七、住房保障支出</t>
  </si>
  <si>
    <t xml:space="preserve">  十八、粮油物资储备支出</t>
  </si>
  <si>
    <t xml:space="preserve">  十九、灾害防治及应急管理支出</t>
  </si>
  <si>
    <t xml:space="preserve">  二十、债务付息支出</t>
  </si>
  <si>
    <t xml:space="preserve">  二十一、债务发行费用支出</t>
  </si>
  <si>
    <t xml:space="preserve">  二十二、其他支出</t>
  </si>
  <si>
    <t xml:space="preserve">  二十三、预备费</t>
  </si>
  <si>
    <t xml:space="preserve">  附：债务还本支出</t>
  </si>
  <si>
    <t>（附表9）</t>
  </si>
  <si>
    <t>科目编码</t>
  </si>
  <si>
    <t>科目名称</t>
  </si>
  <si>
    <t>一般公共预算支出合计</t>
  </si>
  <si>
    <t xml:space="preserve">  一般公共服务支出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</si>
  <si>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</si>
  <si>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</si>
  <si>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</si>
  <si>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</si>
  <si>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</si>
  <si>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 xml:space="preserve">  政府办公厅(室)及相关机构事务</t>
  </si>
  <si>
    <t>2010301</t>
  </si>
  <si>
    <t xml:space="preserve">    行政运行</t>
  </si>
  <si>
    <t>2010302</t>
  </si>
  <si>
    <t xml:space="preserve">    一般行政管理事务</t>
  </si>
  <si>
    <t>2010303</t>
  </si>
  <si>
    <t xml:space="preserve">    机关服务</t>
  </si>
  <si>
    <t xml:space="preserve">    专项业务及机关事务管理</t>
  </si>
  <si>
    <t>2010306</t>
  </si>
  <si>
    <t xml:space="preserve">      政务公开审批</t>
  </si>
  <si>
    <t xml:space="preserve">  发展与改革事务</t>
  </si>
  <si>
    <t xml:space="preserve">  统计信息事务</t>
  </si>
  <si>
    <t xml:space="preserve">    统计管理</t>
  </si>
  <si>
    <t xml:space="preserve">    专项普查活动</t>
  </si>
  <si>
    <t xml:space="preserve">  财政事务</t>
  </si>
  <si>
    <t xml:space="preserve">    信息化建设</t>
  </si>
  <si>
    <t xml:space="preserve">    财政委托业务支出</t>
  </si>
  <si>
    <t xml:space="preserve">  税收事务</t>
  </si>
  <si>
    <t xml:space="preserve">   行政运行</t>
  </si>
  <si>
    <t xml:space="preserve">  纪检监察事务</t>
  </si>
  <si>
    <t xml:space="preserve">  商贸事务</t>
  </si>
  <si>
    <t xml:space="preserve">    一般事务管理</t>
  </si>
  <si>
    <t xml:space="preserve">    招商引资</t>
  </si>
  <si>
    <t xml:space="preserve">    其他商贸服务</t>
  </si>
  <si>
    <t xml:space="preserve">  群众团体事务</t>
  </si>
  <si>
    <t>20132</t>
  </si>
  <si>
    <t xml:space="preserve">  组织事务</t>
  </si>
  <si>
    <t>2013201</t>
  </si>
  <si>
    <t xml:space="preserve">  宣传事务</t>
  </si>
  <si>
    <t xml:space="preserve">    宣传管理</t>
  </si>
  <si>
    <t xml:space="preserve">  统战事务</t>
  </si>
  <si>
    <t xml:space="preserve">  其他共产党事务支出</t>
  </si>
  <si>
    <t xml:space="preserve">  公共安全支出</t>
  </si>
  <si>
    <t xml:space="preserve">    公安</t>
  </si>
  <si>
    <t>2040201</t>
  </si>
  <si>
    <t xml:space="preserve">    执法办案</t>
  </si>
  <si>
    <t xml:space="preserve">    法院</t>
  </si>
  <si>
    <t xml:space="preserve">    其他法院支出</t>
  </si>
  <si>
    <t xml:space="preserve">    司法</t>
  </si>
  <si>
    <t xml:space="preserve">    律师管理</t>
  </si>
  <si>
    <t xml:space="preserve">    社区矫正</t>
  </si>
  <si>
    <t xml:space="preserve">  教育支出</t>
  </si>
  <si>
    <t xml:space="preserve">    教育管理事务</t>
  </si>
  <si>
    <t xml:space="preserve">     一般行政管理事务</t>
  </si>
  <si>
    <t xml:space="preserve">    普通教育</t>
  </si>
  <si>
    <t>2050201</t>
  </si>
  <si>
    <t xml:space="preserve">       学前教育</t>
  </si>
  <si>
    <t>2050202</t>
  </si>
  <si>
    <t xml:space="preserve">       小学教育</t>
  </si>
  <si>
    <t>2050203</t>
  </si>
  <si>
    <t xml:space="preserve">       初中教育</t>
  </si>
  <si>
    <t xml:space="preserve">    成人教育</t>
  </si>
  <si>
    <t>2050499</t>
  </si>
  <si>
    <t xml:space="preserve">      其他成人教育支出</t>
  </si>
  <si>
    <t xml:space="preserve">    教育费附加安排的支出</t>
  </si>
  <si>
    <t xml:space="preserve">       农村中小学校舍建设</t>
  </si>
  <si>
    <t xml:space="preserve">      农村中小学教学设施</t>
  </si>
  <si>
    <t xml:space="preserve">  科学技术支出</t>
  </si>
  <si>
    <t>20601</t>
  </si>
  <si>
    <t xml:space="preserve">    科学技术管理事务</t>
  </si>
  <si>
    <t>2060199</t>
  </si>
  <si>
    <t xml:space="preserve">      其他科学技术管理事务支出</t>
  </si>
  <si>
    <t xml:space="preserve">    科技条件与服务</t>
  </si>
  <si>
    <t>2060503</t>
  </si>
  <si>
    <t xml:space="preserve">      科技条件专项</t>
  </si>
  <si>
    <t xml:space="preserve">    其他科学技术支出</t>
  </si>
  <si>
    <t>2069901</t>
  </si>
  <si>
    <t xml:space="preserve">      科技奖励</t>
  </si>
  <si>
    <t xml:space="preserve">  文化旅游体育与传媒支出</t>
  </si>
  <si>
    <t xml:space="preserve">    文化和旅游</t>
  </si>
  <si>
    <t>2070109</t>
  </si>
  <si>
    <t xml:space="preserve">      群众文化</t>
  </si>
  <si>
    <t xml:space="preserve">      文化和旅游管理事务</t>
  </si>
  <si>
    <t xml:space="preserve">    体育</t>
  </si>
  <si>
    <t>2070308</t>
  </si>
  <si>
    <t xml:space="preserve">      群众体育</t>
  </si>
  <si>
    <t xml:space="preserve">  社会保障和就业支出</t>
  </si>
  <si>
    <t>20801</t>
  </si>
  <si>
    <t xml:space="preserve">    人力资源和社会保障管理事务</t>
  </si>
  <si>
    <t xml:space="preserve">       行政运行</t>
  </si>
  <si>
    <t xml:space="preserve">       综合业务管理</t>
  </si>
  <si>
    <t xml:space="preserve">       就业管理事务</t>
  </si>
  <si>
    <t xml:space="preserve">       公共就业服务 和职业技能鉴定机构</t>
  </si>
  <si>
    <t xml:space="preserve">       其他人力资源和社会保障管理事务支出</t>
  </si>
  <si>
    <t xml:space="preserve">    民政管理事务</t>
  </si>
  <si>
    <t xml:space="preserve">       一般行政管理事务</t>
  </si>
  <si>
    <t>2080208</t>
  </si>
  <si>
    <t xml:space="preserve">       基层政权建设和社区治理</t>
  </si>
  <si>
    <t xml:space="preserve">    行政事业单位养老支出</t>
  </si>
  <si>
    <t>2080507</t>
  </si>
  <si>
    <t xml:space="preserve">       对机关事业单位基本养老保险基金的补助</t>
  </si>
  <si>
    <t xml:space="preserve">       其他行政事业单位养老支出</t>
  </si>
  <si>
    <t xml:space="preserve">    就业补助</t>
  </si>
  <si>
    <t xml:space="preserve">       就业创业服务补贴</t>
  </si>
  <si>
    <t xml:space="preserve">    抚恤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</si>
  <si>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</si>
  <si>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</si>
  <si>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</si>
  <si>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</si>
  <si>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</si>
  <si>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</si>
  <si>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</si>
  <si>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 xml:space="preserve">    退役安置</t>
  </si>
  <si>
    <t>2080901</t>
  </si>
  <si>
    <t xml:space="preserve">      退役士兵安置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</si>
  <si>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</si>
  <si>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</si>
  <si>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</si>
  <si>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</si>
  <si>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</si>
  <si>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2081004</t>
  </si>
  <si>
    <t xml:space="preserve">      殡葬</t>
  </si>
  <si>
    <t>2081005</t>
  </si>
  <si>
    <t xml:space="preserve">      社会福利事业单位</t>
  </si>
  <si>
    <t xml:space="preserve">    残疾人事业</t>
  </si>
  <si>
    <t>2081107</t>
  </si>
  <si>
    <t xml:space="preserve">    残疾人生活和护理补贴</t>
  </si>
  <si>
    <t>2081199</t>
  </si>
  <si>
    <t xml:space="preserve">    其他残疾人事业支出</t>
  </si>
  <si>
    <t xml:space="preserve">    最低生活保障</t>
  </si>
  <si>
    <t>2081901</t>
  </si>
  <si>
    <t xml:space="preserve">     城市最低生活保障金支出</t>
  </si>
  <si>
    <t xml:space="preserve">     农村最低生活保障金支出</t>
  </si>
  <si>
    <t xml:space="preserve">    临时救助</t>
  </si>
  <si>
    <t>2082001</t>
  </si>
  <si>
    <t xml:space="preserve">    临时救助支出</t>
  </si>
  <si>
    <t>20821</t>
  </si>
  <si>
    <t xml:space="preserve">   特困人员救助供养</t>
  </si>
  <si>
    <t>2082102</t>
  </si>
  <si>
    <t xml:space="preserve">    农村特困人员救助供养支出</t>
  </si>
  <si>
    <t xml:space="preserve">   财政对基本养老保险基金的补助</t>
  </si>
  <si>
    <t>2082602</t>
  </si>
  <si>
    <t xml:space="preserve">    财政对城乡居民基本养老保险基金的补助</t>
  </si>
  <si>
    <t xml:space="preserve">   财政对其他社会保险基金的补助</t>
  </si>
  <si>
    <t>2082799</t>
  </si>
  <si>
    <t xml:space="preserve">    其他财政对社会保险基金的补助</t>
  </si>
  <si>
    <t xml:space="preserve">   退役军人管理事务</t>
  </si>
  <si>
    <t xml:space="preserve">    拥军优属</t>
  </si>
  <si>
    <t>20830</t>
  </si>
  <si>
    <t xml:space="preserve">   财政代缴社会保险费支出</t>
  </si>
  <si>
    <t>2083001</t>
  </si>
  <si>
    <t xml:space="preserve">    财政代缴城乡居民基本养老保险费支出</t>
  </si>
  <si>
    <t xml:space="preserve">  卫生健康支出</t>
  </si>
  <si>
    <t xml:space="preserve">    卫生健康管理事务</t>
  </si>
  <si>
    <t xml:space="preserve">    公立医院</t>
  </si>
  <si>
    <t>2100201</t>
  </si>
  <si>
    <t xml:space="preserve">    综合医院</t>
  </si>
  <si>
    <t xml:space="preserve">    基层医疗卫生机构</t>
  </si>
  <si>
    <t xml:space="preserve">    乡镇卫生院</t>
  </si>
  <si>
    <t xml:space="preserve">    公共卫生</t>
  </si>
  <si>
    <t xml:space="preserve">    突发公共卫生事件应急处理</t>
  </si>
  <si>
    <t xml:space="preserve">    计划生育事务</t>
  </si>
  <si>
    <t xml:space="preserve">    计划生育服务</t>
  </si>
  <si>
    <t xml:space="preserve">    财政对基本医疗保险基金的补助</t>
  </si>
  <si>
    <t>2101202</t>
  </si>
  <si>
    <t xml:space="preserve">    财政对城乡居民基本医疗保险基金的补助</t>
  </si>
  <si>
    <t xml:space="preserve">    医疗救助</t>
  </si>
  <si>
    <t>2101301</t>
  </si>
  <si>
    <t xml:space="preserve">    城乡医疗救助</t>
  </si>
  <si>
    <t xml:space="preserve">    优抚对象医疗</t>
  </si>
  <si>
    <t xml:space="preserve">     优抚对象医疗补助</t>
  </si>
  <si>
    <t xml:space="preserve">  节能环保支出</t>
  </si>
  <si>
    <t xml:space="preserve">    环境监测与监察</t>
  </si>
  <si>
    <t xml:space="preserve">     生态环境监测与信息</t>
  </si>
  <si>
    <t xml:space="preserve">  城乡社区支出</t>
  </si>
  <si>
    <t xml:space="preserve">    城乡社区管理事务</t>
  </si>
  <si>
    <t xml:space="preserve">     行政运行</t>
  </si>
  <si>
    <t xml:space="preserve">     机关服务</t>
  </si>
  <si>
    <t>2120104</t>
  </si>
  <si>
    <t xml:space="preserve">     城管执法</t>
  </si>
  <si>
    <t xml:space="preserve">     工程建设标准规范编制与监管</t>
  </si>
  <si>
    <t xml:space="preserve">     工程建设管理</t>
  </si>
  <si>
    <t xml:space="preserve">     其他城乡社区管理事务支出</t>
  </si>
  <si>
    <t xml:space="preserve">    城乡社区规划与管理</t>
  </si>
  <si>
    <t>2120201</t>
  </si>
  <si>
    <t xml:space="preserve">     城乡社区规划与管理</t>
  </si>
  <si>
    <t xml:space="preserve">    城乡社区环境卫生</t>
  </si>
  <si>
    <t>2120501</t>
  </si>
  <si>
    <t xml:space="preserve">     城乡社区环境卫生</t>
  </si>
  <si>
    <t>21299</t>
  </si>
  <si>
    <t xml:space="preserve">    其他城乡社区支出</t>
  </si>
  <si>
    <t xml:space="preserve">     其他城乡社区支出</t>
  </si>
  <si>
    <t xml:space="preserve">  农林水支出</t>
  </si>
  <si>
    <t xml:space="preserve">    农业农村</t>
  </si>
  <si>
    <t xml:space="preserve">     一般事务管理</t>
  </si>
  <si>
    <t xml:space="preserve">     农业生产发展</t>
  </si>
  <si>
    <t xml:space="preserve">     农村社会事业</t>
  </si>
  <si>
    <t xml:space="preserve">     农业资源保护修复与利用</t>
  </si>
  <si>
    <t>2130199</t>
  </si>
  <si>
    <t xml:space="preserve">     其他农业农村支出</t>
  </si>
  <si>
    <t xml:space="preserve">    水利</t>
  </si>
  <si>
    <r>
      <t xml:space="preserve">   </t>
    </r>
    <r>
      <rPr>
        <sz val="11"/>
        <rFont val="宋体"/>
        <family val="3"/>
        <charset val="134"/>
      </rPr>
      <t xml:space="preserve">  一般事务管理</t>
    </r>
  </si>
  <si>
    <t xml:space="preserve">     水利工程建设</t>
  </si>
  <si>
    <t xml:space="preserve">     水利工程运行与维护</t>
  </si>
  <si>
    <t xml:space="preserve">     防汛</t>
  </si>
  <si>
    <t xml:space="preserve">    农村综合改革</t>
  </si>
  <si>
    <t>2130705</t>
  </si>
  <si>
    <t xml:space="preserve">     对村民委员会和村党支部的补助</t>
  </si>
  <si>
    <t xml:space="preserve">  交通运输支出</t>
  </si>
  <si>
    <t xml:space="preserve">    公路建设</t>
  </si>
  <si>
    <t xml:space="preserve">    公路养护</t>
  </si>
  <si>
    <t>215</t>
  </si>
  <si>
    <t xml:space="preserve">  资源勘探工业信息等支出</t>
  </si>
  <si>
    <t>21508</t>
  </si>
  <si>
    <t xml:space="preserve">   支持中小企业发展和管理支出</t>
  </si>
  <si>
    <t>2150899</t>
  </si>
  <si>
    <t xml:space="preserve">     其他支持中小企业发展和管理支出</t>
  </si>
  <si>
    <t xml:space="preserve">  商业服务业等支出</t>
  </si>
  <si>
    <t>21606</t>
  </si>
  <si>
    <t xml:space="preserve">   涉外发展服务支出</t>
  </si>
  <si>
    <t>2160602</t>
  </si>
  <si>
    <t>21699</t>
  </si>
  <si>
    <t xml:space="preserve">  其他商业服务业等支出</t>
  </si>
  <si>
    <t>2169999</t>
  </si>
  <si>
    <t xml:space="preserve">     其他商业服务业等支出</t>
  </si>
  <si>
    <t>220</t>
  </si>
  <si>
    <t xml:space="preserve">  自然资源海洋气象等支出</t>
  </si>
  <si>
    <t>22005</t>
  </si>
  <si>
    <t xml:space="preserve">    气象事务</t>
  </si>
  <si>
    <t xml:space="preserve">  灾害防治及应急管理支出</t>
  </si>
  <si>
    <t xml:space="preserve">    应急管理事务</t>
  </si>
  <si>
    <t>2240106</t>
  </si>
  <si>
    <t xml:space="preserve">     安全监管</t>
  </si>
  <si>
    <t>22402</t>
  </si>
  <si>
    <t xml:space="preserve">    消防救援事务</t>
  </si>
  <si>
    <t>2240202</t>
  </si>
  <si>
    <t xml:space="preserve">     消防应急救援</t>
  </si>
  <si>
    <t xml:space="preserve">  预备费</t>
  </si>
  <si>
    <t xml:space="preserve">  债务付息支出</t>
  </si>
  <si>
    <t xml:space="preserve">    地方政府一般债务付息支出</t>
  </si>
  <si>
    <t>2320301</t>
  </si>
  <si>
    <t xml:space="preserve">     地方政府一般债券付息支出</t>
  </si>
  <si>
    <t>233</t>
  </si>
  <si>
    <t xml:space="preserve">  债务发行费用支出</t>
  </si>
  <si>
    <t>23303</t>
  </si>
  <si>
    <t xml:space="preserve">    地方政府一般债务发行费用支出</t>
  </si>
  <si>
    <t>（附表10）</t>
  </si>
  <si>
    <t>（附表11）</t>
  </si>
  <si>
    <t xml:space="preserve">  一、文化旅游体育与传媒支出</t>
  </si>
  <si>
    <t xml:space="preserve">  二、社会保障和就业支出</t>
  </si>
  <si>
    <t xml:space="preserve">  三、城乡社区支出</t>
  </si>
  <si>
    <t xml:space="preserve">  四、农林水支出</t>
  </si>
  <si>
    <t xml:space="preserve">  五、交通运输支出</t>
  </si>
  <si>
    <t xml:space="preserve">  车辆通行费安排的支出</t>
  </si>
  <si>
    <t xml:space="preserve">  六、其他支出</t>
  </si>
  <si>
    <t xml:space="preserve"> 用于社会福利的彩票公益金支出</t>
  </si>
  <si>
    <t xml:space="preserve">  七、债务付息支出</t>
  </si>
  <si>
    <t xml:space="preserve">  八、债务发行费用支出</t>
  </si>
  <si>
    <t xml:space="preserve">  九、抗疫特别国债安排的支出</t>
  </si>
  <si>
    <t>2023年盛泽镇政府性基金预算支出明细表                                      （按功能科目到项）（草案）</t>
  </si>
  <si>
    <t>（附表12）</t>
  </si>
  <si>
    <t>功能科目代码</t>
  </si>
  <si>
    <t>功能科目名称</t>
  </si>
  <si>
    <t>2023年预算金额</t>
  </si>
  <si>
    <t>政府性基金支出合计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</si>
  <si>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</si>
  <si>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</si>
  <si>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</si>
  <si>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</si>
  <si>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</si>
  <si>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</si>
  <si>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</si>
  <si>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</si>
  <si>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</si>
  <si>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</si>
  <si>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</si>
  <si>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</si>
  <si>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231</t>
  </si>
  <si>
    <t>债务还本支出</t>
  </si>
  <si>
    <t>23104</t>
  </si>
  <si>
    <t>地方政府专项债务还本支出</t>
  </si>
  <si>
    <t>2310411</t>
  </si>
  <si>
    <t>国有土地使用权出让金债务还本支出</t>
  </si>
  <si>
    <t>232</t>
  </si>
  <si>
    <t>债务付息支出</t>
  </si>
  <si>
    <t>23204</t>
  </si>
  <si>
    <t>地方政府专项债务付息支出</t>
  </si>
  <si>
    <t>2320411</t>
  </si>
  <si>
    <t>债务发行费用支出</t>
  </si>
  <si>
    <t>23304</t>
  </si>
  <si>
    <t>地方政府专项债务发行费用支出</t>
  </si>
  <si>
    <t>2330411</t>
  </si>
  <si>
    <t>国有土地使用权出让金债务发行费用支出</t>
  </si>
  <si>
    <t>（附表13）</t>
  </si>
  <si>
    <t xml:space="preserve">                       </t>
  </si>
  <si>
    <t xml:space="preserve">    国有资本经营预算收入</t>
  </si>
  <si>
    <t xml:space="preserve">   一、利润收入</t>
  </si>
  <si>
    <t xml:space="preserve">   二、产权转让收入</t>
  </si>
  <si>
    <t xml:space="preserve">   三、其他国有资本经营预算收入</t>
  </si>
  <si>
    <t>（附表14）</t>
  </si>
  <si>
    <t xml:space="preserve">                             </t>
  </si>
  <si>
    <t>年初预算</t>
  </si>
  <si>
    <t xml:space="preserve">      国有资本经营预算支出</t>
  </si>
  <si>
    <t xml:space="preserve">    一、解决历史遗留问题及改革成本支出</t>
  </si>
  <si>
    <t xml:space="preserve">    二、国有企业资本金注入</t>
  </si>
  <si>
    <t xml:space="preserve">    三、国有企业政策性补贴</t>
  </si>
  <si>
    <t xml:space="preserve">    四、其他国有资本经营预算支出</t>
  </si>
  <si>
    <t>2023年盛泽镇国有资本经营预算支出明细表</t>
  </si>
  <si>
    <t>（按功能科目到项）（草案）</t>
  </si>
  <si>
    <t>（附表15）</t>
  </si>
  <si>
    <t>国有资本经营预算合计</t>
  </si>
  <si>
    <t xml:space="preserve">    223</t>
  </si>
  <si>
    <t xml:space="preserve">        国有资本经营预算</t>
  </si>
  <si>
    <t xml:space="preserve">    22399</t>
  </si>
  <si>
    <t xml:space="preserve">       其他国有资本经营预算支出</t>
  </si>
  <si>
    <t xml:space="preserve">    2239999</t>
  </si>
  <si>
    <t xml:space="preserve">      其他国有资本经营预算支出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</si>
</sst>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8" formatCode="0_ "/>
    <numFmt numFmtId="179" formatCode="0.00_ "/>
    <numFmt numFmtId="180" formatCode="#,##0_ "/>
    <numFmt numFmtId="181" formatCode="0_);[Red]\(0\)"/>
    <numFmt numFmtId="182" formatCode="#,##0_ ;[Red]\-#,##0\ "/>
    <numFmt numFmtId="183" formatCode="#,##0_);[Red]\(#,##0\)"/>
    <numFmt numFmtId="184" formatCode="_ * #,##0_ ;_ * \-#,##0_ ;_ * &quot;-&quot;??_ ;_ @_ "/>
  </numFmts>
  <fonts count="44">
    <font>
      <sz val="11"/>
      <color theme="1"/>
      <name val="宋体"/>
      <charset val="134"/>
      <scheme val="minor"/>
    </font>
    <font>
      <b/>
      <sz val="16"/>
      <color indexed="8"/>
      <name val="方正公文小标宋"/>
      <charset val="134"/>
    </font>
    <font>
      <b/>
      <sz val="14"/>
      <color indexed="8"/>
      <name val="楷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indexed="8"/>
      <name val="方正小标宋简体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rgb="FF000000"/>
      <name val="方正公文小标宋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方正公文小标宋"/>
      <charset val="134"/>
    </font>
    <font>
      <b/>
      <sz val="14"/>
      <name val="楷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0"/>
      <name val="宋体"/>
      <family val="3"/>
      <charset val="134"/>
    </font>
    <font>
      <b/>
      <sz val="14"/>
      <name val="方正公文小标宋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4"/>
      <color rgb="FF000000"/>
      <name val="楷体"/>
      <family val="3"/>
      <charset val="134"/>
    </font>
    <font>
      <sz val="14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6"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27" fillId="0" borderId="0"/>
    <xf numFmtId="0" fontId="43" fillId="0" borderId="0">
      <alignment vertical="center"/>
    </xf>
    <xf numFmtId="0" fontId="27" fillId="0" borderId="0"/>
  </cellStyleXfs>
  <cellXfs count="274">
    <xf numFmtId="0" fontId="0" fillId="0" borderId="0" xfId="0">
      <alignment vertical="center"/>
    </xf>
    <xf numFmtId="0" fontId="43" fillId="0" borderId="0" xfId="4">
      <alignment vertical="center"/>
    </xf>
    <xf numFmtId="0" fontId="1" fillId="0" borderId="0" xfId="4" applyFont="1" applyFill="1" applyAlignment="1">
      <alignment horizontal="center" vertical="center" wrapText="1"/>
    </xf>
    <xf numFmtId="0" fontId="3" fillId="0" borderId="0" xfId="4" applyFont="1" applyFill="1" applyBorder="1" applyAlignment="1"/>
    <xf numFmtId="0" fontId="4" fillId="0" borderId="0" xfId="4" applyFont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wrapText="1"/>
    </xf>
    <xf numFmtId="178" fontId="6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178" fontId="4" fillId="0" borderId="1" xfId="4" applyNumberFormat="1" applyFont="1" applyBorder="1" applyAlignment="1">
      <alignment horizontal="center" vertical="center"/>
    </xf>
    <xf numFmtId="0" fontId="4" fillId="0" borderId="0" xfId="4" applyFont="1">
      <alignment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center" vertical="center"/>
    </xf>
    <xf numFmtId="0" fontId="6" fillId="0" borderId="3" xfId="4" applyFont="1" applyBorder="1">
      <alignment vertical="center"/>
    </xf>
    <xf numFmtId="178" fontId="11" fillId="0" borderId="3" xfId="4" applyNumberFormat="1" applyFont="1" applyBorder="1" applyAlignment="1">
      <alignment horizontal="center" vertical="center"/>
    </xf>
    <xf numFmtId="0" fontId="12" fillId="0" borderId="0" xfId="4" applyFont="1">
      <alignment vertical="center"/>
    </xf>
    <xf numFmtId="0" fontId="4" fillId="0" borderId="3" xfId="4" applyFont="1" applyBorder="1">
      <alignment vertical="center"/>
    </xf>
    <xf numFmtId="0" fontId="13" fillId="0" borderId="3" xfId="4" applyFont="1" applyBorder="1" applyAlignment="1">
      <alignment horizontal="center" vertical="center"/>
    </xf>
    <xf numFmtId="178" fontId="13" fillId="0" borderId="3" xfId="4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178" fontId="11" fillId="0" borderId="3" xfId="0" applyNumberFormat="1" applyFont="1" applyBorder="1" applyAlignment="1">
      <alignment horizontal="center" vertical="center"/>
    </xf>
    <xf numFmtId="180" fontId="17" fillId="0" borderId="3" xfId="0" applyNumberFormat="1" applyFont="1" applyFill="1" applyBorder="1" applyAlignment="1">
      <alignment horizontal="center" vertical="center"/>
    </xf>
    <xf numFmtId="10" fontId="17" fillId="0" borderId="3" xfId="2" applyNumberFormat="1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178" fontId="13" fillId="0" borderId="3" xfId="0" applyNumberFormat="1" applyFont="1" applyBorder="1" applyAlignment="1">
      <alignment horizontal="center" vertical="center"/>
    </xf>
    <xf numFmtId="180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180" fontId="15" fillId="0" borderId="3" xfId="0" applyNumberFormat="1" applyFont="1" applyFill="1" applyBorder="1" applyAlignment="1">
      <alignment horizontal="center" vertical="center"/>
    </xf>
    <xf numFmtId="10" fontId="15" fillId="0" borderId="3" xfId="2" applyNumberFormat="1" applyFont="1" applyFill="1" applyBorder="1" applyAlignment="1">
      <alignment horizontal="center" vertical="center"/>
    </xf>
    <xf numFmtId="182" fontId="15" fillId="0" borderId="3" xfId="0" applyNumberFormat="1" applyFont="1" applyFill="1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0" fontId="3" fillId="0" borderId="0" xfId="0" applyFont="1" applyFill="1" applyBorder="1" applyAlignment="1"/>
    <xf numFmtId="49" fontId="20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178" fontId="0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 vertical="center" wrapText="1"/>
    </xf>
    <xf numFmtId="178" fontId="16" fillId="0" borderId="4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left" vertical="center" wrapText="1"/>
    </xf>
    <xf numFmtId="178" fontId="0" fillId="0" borderId="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3" fontId="23" fillId="0" borderId="3" xfId="5" applyNumberFormat="1" applyFont="1" applyFill="1" applyBorder="1" applyAlignment="1">
      <alignment vertical="center"/>
    </xf>
    <xf numFmtId="10" fontId="17" fillId="0" borderId="3" xfId="0" applyNumberFormat="1" applyFont="1" applyFill="1" applyBorder="1" applyAlignment="1">
      <alignment horizontal="center" vertical="center"/>
    </xf>
    <xf numFmtId="3" fontId="23" fillId="0" borderId="3" xfId="5" applyNumberFormat="1" applyFont="1" applyFill="1" applyBorder="1" applyAlignment="1">
      <alignment horizontal="left" vertical="center"/>
    </xf>
    <xf numFmtId="3" fontId="23" fillId="0" borderId="3" xfId="5" applyNumberFormat="1" applyFont="1" applyFill="1" applyBorder="1" applyAlignment="1">
      <alignment horizontal="left" vertical="center" indent="1" shrinkToFit="1"/>
    </xf>
    <xf numFmtId="178" fontId="15" fillId="2" borderId="5" xfId="0" applyNumberFormat="1" applyFont="1" applyFill="1" applyBorder="1" applyAlignment="1">
      <alignment horizontal="center" vertical="center"/>
    </xf>
    <xf numFmtId="3" fontId="23" fillId="0" borderId="6" xfId="5" applyNumberFormat="1" applyFont="1" applyFill="1" applyBorder="1" applyAlignment="1">
      <alignment horizontal="left" vertical="center" indent="1"/>
    </xf>
    <xf numFmtId="10" fontId="15" fillId="0" borderId="3" xfId="0" applyNumberFormat="1" applyFont="1" applyFill="1" applyBorder="1" applyAlignment="1">
      <alignment horizontal="center" vertical="center"/>
    </xf>
    <xf numFmtId="3" fontId="23" fillId="0" borderId="3" xfId="5" applyNumberFormat="1" applyFont="1" applyFill="1" applyBorder="1" applyAlignment="1">
      <alignment horizontal="left" vertical="center" indent="1"/>
    </xf>
    <xf numFmtId="0" fontId="23" fillId="0" borderId="3" xfId="2" applyNumberFormat="1" applyFont="1" applyFill="1" applyBorder="1" applyAlignment="1" applyProtection="1">
      <alignment horizontal="left" vertical="center"/>
    </xf>
    <xf numFmtId="0" fontId="23" fillId="0" borderId="3" xfId="2" applyNumberFormat="1" applyFont="1" applyFill="1" applyBorder="1" applyAlignment="1" applyProtection="1">
      <alignment horizontal="left" vertical="center" shrinkToFit="1"/>
    </xf>
    <xf numFmtId="3" fontId="23" fillId="0" borderId="3" xfId="5" applyNumberFormat="1" applyFont="1" applyFill="1" applyBorder="1" applyAlignment="1">
      <alignment horizontal="center" vertical="center" shrinkToFit="1"/>
    </xf>
    <xf numFmtId="180" fontId="18" fillId="0" borderId="3" xfId="5" applyNumberFormat="1" applyFont="1" applyFill="1" applyBorder="1" applyAlignment="1">
      <alignment horizontal="center" vertical="center"/>
    </xf>
    <xf numFmtId="3" fontId="23" fillId="0" borderId="3" xfId="5" applyNumberFormat="1" applyFont="1" applyFill="1" applyBorder="1" applyAlignment="1">
      <alignment horizontal="left" vertical="center" shrinkToFit="1"/>
    </xf>
    <xf numFmtId="0" fontId="24" fillId="0" borderId="3" xfId="0" applyFont="1" applyFill="1" applyBorder="1" applyAlignment="1"/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7" fillId="2" borderId="0" xfId="0" applyFont="1" applyFill="1" applyBorder="1" applyAlignment="1"/>
    <xf numFmtId="178" fontId="27" fillId="2" borderId="0" xfId="0" applyNumberFormat="1" applyFont="1" applyFill="1" applyBorder="1" applyAlignment="1">
      <alignment horizontal="right" vertical="center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4" fillId="2" borderId="3" xfId="0" applyNumberFormat="1" applyFont="1" applyFill="1" applyBorder="1" applyAlignment="1" applyProtection="1">
      <alignment horizontal="left" vertical="center"/>
    </xf>
    <xf numFmtId="178" fontId="24" fillId="2" borderId="3" xfId="0" applyNumberFormat="1" applyFont="1" applyFill="1" applyBorder="1" applyAlignment="1" applyProtection="1">
      <alignment horizontal="center" vertical="center"/>
    </xf>
    <xf numFmtId="181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181" fontId="21" fillId="0" borderId="3" xfId="0" applyNumberFormat="1" applyFont="1" applyBorder="1" applyAlignment="1">
      <alignment horizontal="center" vertical="center"/>
    </xf>
    <xf numFmtId="178" fontId="28" fillId="3" borderId="7" xfId="0" applyNumberFormat="1" applyFont="1" applyFill="1" applyBorder="1" applyAlignment="1">
      <alignment horizontal="center" vertical="center"/>
    </xf>
    <xf numFmtId="181" fontId="24" fillId="2" borderId="3" xfId="0" applyNumberFormat="1" applyFont="1" applyFill="1" applyBorder="1" applyAlignment="1" applyProtection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181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49" fontId="20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29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/>
    <xf numFmtId="9" fontId="27" fillId="0" borderId="0" xfId="2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9" fontId="27" fillId="0" borderId="3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shrinkToFit="1"/>
      <protection locked="0"/>
    </xf>
    <xf numFmtId="180" fontId="31" fillId="0" borderId="3" xfId="0" applyNumberFormat="1" applyFont="1" applyFill="1" applyBorder="1" applyAlignment="1">
      <alignment horizontal="center" vertical="center"/>
    </xf>
    <xf numFmtId="10" fontId="31" fillId="0" borderId="3" xfId="2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left" vertical="center" shrinkToFit="1"/>
      <protection locked="0"/>
    </xf>
    <xf numFmtId="10" fontId="18" fillId="0" borderId="3" xfId="2" applyNumberFormat="1" applyFont="1" applyFill="1" applyBorder="1" applyAlignment="1">
      <alignment horizontal="center" vertical="center"/>
    </xf>
    <xf numFmtId="180" fontId="18" fillId="2" borderId="3" xfId="0" applyNumberFormat="1" applyFont="1" applyFill="1" applyBorder="1" applyAlignment="1">
      <alignment horizontal="center" vertical="center"/>
    </xf>
    <xf numFmtId="181" fontId="18" fillId="2" borderId="3" xfId="0" applyNumberFormat="1" applyFont="1" applyFill="1" applyBorder="1" applyAlignment="1">
      <alignment horizontal="center" vertical="center"/>
    </xf>
    <xf numFmtId="181" fontId="18" fillId="2" borderId="3" xfId="0" applyNumberFormat="1" applyFont="1" applyFill="1" applyBorder="1" applyAlignment="1" applyProtection="1">
      <alignment horizontal="center" vertical="center"/>
    </xf>
    <xf numFmtId="181" fontId="18" fillId="2" borderId="8" xfId="0" applyNumberFormat="1" applyFont="1" applyFill="1" applyBorder="1" applyAlignment="1" applyProtection="1">
      <alignment horizontal="center" vertical="center"/>
    </xf>
    <xf numFmtId="181" fontId="18" fillId="2" borderId="3" xfId="1" applyNumberFormat="1" applyFont="1" applyFill="1" applyBorder="1" applyAlignment="1">
      <alignment horizontal="center" vertical="center"/>
    </xf>
    <xf numFmtId="180" fontId="31" fillId="0" borderId="9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vertical="center" shrinkToFit="1"/>
      <protection locked="0"/>
    </xf>
    <xf numFmtId="180" fontId="18" fillId="0" borderId="9" xfId="0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shrinkToFit="1"/>
    </xf>
    <xf numFmtId="0" fontId="15" fillId="0" borderId="0" xfId="3" applyFont="1" applyFill="1" applyBorder="1" applyAlignment="1"/>
    <xf numFmtId="0" fontId="3" fillId="0" borderId="0" xfId="3" applyFont="1" applyFill="1" applyBorder="1" applyAlignment="1">
      <alignment horizontal="right" vertical="center"/>
    </xf>
    <xf numFmtId="0" fontId="3" fillId="0" borderId="3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shrinkToFit="1"/>
    </xf>
    <xf numFmtId="180" fontId="17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 applyProtection="1">
      <alignment vertical="center" shrinkToFit="1"/>
      <protection locked="0"/>
    </xf>
    <xf numFmtId="180" fontId="1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vertical="center" shrinkToFit="1"/>
      <protection locked="0"/>
    </xf>
    <xf numFmtId="183" fontId="15" fillId="3" borderId="5" xfId="0" applyNumberFormat="1" applyFont="1" applyFill="1" applyBorder="1" applyAlignment="1">
      <alignment horizontal="center" vertical="center"/>
    </xf>
    <xf numFmtId="180" fontId="18" fillId="3" borderId="3" xfId="0" applyNumberFormat="1" applyFont="1" applyFill="1" applyBorder="1" applyAlignment="1" applyProtection="1">
      <alignment horizontal="center" vertical="center"/>
      <protection locked="0"/>
    </xf>
    <xf numFmtId="180" fontId="15" fillId="0" borderId="3" xfId="3" applyNumberFormat="1" applyFont="1" applyFill="1" applyBorder="1" applyAlignment="1">
      <alignment horizontal="center" vertical="center"/>
    </xf>
    <xf numFmtId="180" fontId="18" fillId="3" borderId="3" xfId="0" applyNumberFormat="1" applyFont="1" applyFill="1" applyBorder="1" applyAlignment="1">
      <alignment horizontal="center" vertical="center"/>
    </xf>
    <xf numFmtId="180" fontId="18" fillId="3" borderId="10" xfId="0" applyNumberFormat="1" applyFont="1" applyFill="1" applyBorder="1" applyAlignment="1">
      <alignment horizontal="center" vertical="center"/>
    </xf>
    <xf numFmtId="183" fontId="17" fillId="0" borderId="10" xfId="3" applyNumberFormat="1" applyFont="1" applyFill="1" applyBorder="1" applyAlignment="1">
      <alignment horizontal="center" vertical="center"/>
    </xf>
    <xf numFmtId="180" fontId="17" fillId="0" borderId="10" xfId="3" applyNumberFormat="1" applyFont="1" applyFill="1" applyBorder="1" applyAlignment="1">
      <alignment horizontal="center" vertical="center"/>
    </xf>
    <xf numFmtId="0" fontId="32" fillId="0" borderId="3" xfId="3" applyFont="1" applyFill="1" applyBorder="1" applyAlignment="1" applyProtection="1">
      <alignment vertical="center" shrinkToFit="1"/>
      <protection locked="0"/>
    </xf>
    <xf numFmtId="183" fontId="15" fillId="0" borderId="3" xfId="3" applyNumberFormat="1" applyFont="1" applyFill="1" applyBorder="1" applyAlignment="1" applyProtection="1">
      <alignment horizontal="center" vertical="center" shrinkToFit="1"/>
      <protection locked="0"/>
    </xf>
    <xf numFmtId="180" fontId="15" fillId="0" borderId="3" xfId="3" applyNumberFormat="1" applyFont="1" applyFill="1" applyBorder="1" applyAlignment="1">
      <alignment horizontal="right" vertical="center"/>
    </xf>
    <xf numFmtId="182" fontId="15" fillId="0" borderId="3" xfId="0" applyNumberFormat="1" applyFont="1" applyFill="1" applyBorder="1" applyAlignment="1">
      <alignment horizontal="right"/>
    </xf>
    <xf numFmtId="180" fontId="15" fillId="0" borderId="3" xfId="3" applyNumberFormat="1" applyFont="1" applyFill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0" fontId="27" fillId="0" borderId="0" xfId="0" applyFont="1" applyFill="1" applyBorder="1" applyAlignment="1"/>
    <xf numFmtId="0" fontId="27" fillId="0" borderId="0" xfId="5" applyFont="1" applyFill="1" applyAlignment="1"/>
    <xf numFmtId="0" fontId="27" fillId="3" borderId="3" xfId="0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vertical="center"/>
    </xf>
    <xf numFmtId="180" fontId="31" fillId="3" borderId="3" xfId="5" applyNumberFormat="1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vertical="center"/>
    </xf>
    <xf numFmtId="179" fontId="18" fillId="3" borderId="3" xfId="0" applyNumberFormat="1" applyFont="1" applyFill="1" applyBorder="1" applyAlignment="1">
      <alignment horizontal="center" vertical="center"/>
    </xf>
    <xf numFmtId="10" fontId="18" fillId="3" borderId="3" xfId="2" applyNumberFormat="1" applyFont="1" applyFill="1" applyBorder="1" applyAlignment="1">
      <alignment horizontal="center" vertical="center"/>
    </xf>
    <xf numFmtId="178" fontId="33" fillId="0" borderId="3" xfId="4" applyNumberFormat="1" applyFont="1" applyFill="1" applyBorder="1" applyAlignment="1">
      <alignment horizontal="center" vertical="center"/>
    </xf>
    <xf numFmtId="3" fontId="34" fillId="0" borderId="0" xfId="5" applyNumberFormat="1" applyFont="1" applyFill="1" applyBorder="1" applyAlignment="1">
      <alignment horizontal="center" vertical="center"/>
    </xf>
    <xf numFmtId="0" fontId="27" fillId="0" borderId="0" xfId="5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180" fontId="31" fillId="0" borderId="3" xfId="5" applyNumberFormat="1" applyFont="1" applyFill="1" applyBorder="1" applyAlignment="1">
      <alignment horizontal="center" vertical="center"/>
    </xf>
    <xf numFmtId="178" fontId="31" fillId="0" borderId="3" xfId="0" applyNumberFormat="1" applyFont="1" applyBorder="1" applyAlignment="1">
      <alignment horizontal="center" vertical="center"/>
    </xf>
    <xf numFmtId="9" fontId="31" fillId="0" borderId="3" xfId="2" applyFont="1" applyFill="1" applyBorder="1" applyAlignment="1" applyProtection="1">
      <alignment horizontal="center" vertical="center"/>
    </xf>
    <xf numFmtId="0" fontId="7" fillId="0" borderId="3" xfId="0" applyFont="1" applyBorder="1">
      <alignment vertical="center"/>
    </xf>
    <xf numFmtId="9" fontId="18" fillId="0" borderId="3" xfId="2" applyFont="1" applyFill="1" applyBorder="1" applyAlignment="1" applyProtection="1">
      <alignment horizontal="center"/>
    </xf>
    <xf numFmtId="178" fontId="18" fillId="0" borderId="3" xfId="0" applyNumberFormat="1" applyFont="1" applyBorder="1" applyAlignment="1">
      <alignment horizontal="center" vertical="center"/>
    </xf>
    <xf numFmtId="9" fontId="18" fillId="0" borderId="3" xfId="2" applyFont="1" applyFill="1" applyBorder="1" applyAlignment="1" applyProtection="1">
      <alignment horizontal="center" vertical="center"/>
    </xf>
    <xf numFmtId="3" fontId="27" fillId="0" borderId="3" xfId="5" applyNumberFormat="1" applyFont="1" applyFill="1" applyBorder="1" applyAlignment="1">
      <alignment horizontal="left" vertical="center" indent="1" shrinkToFit="1"/>
    </xf>
    <xf numFmtId="3" fontId="37" fillId="0" borderId="3" xfId="5" applyNumberFormat="1" applyFont="1" applyFill="1" applyBorder="1" applyAlignment="1">
      <alignment horizontal="left" vertical="center" wrapText="1" shrinkToFit="1"/>
    </xf>
    <xf numFmtId="3" fontId="37" fillId="0" borderId="3" xfId="5" applyNumberFormat="1" applyFont="1" applyFill="1" applyBorder="1" applyAlignment="1">
      <alignment horizontal="center" vertical="center" shrinkToFit="1"/>
    </xf>
    <xf numFmtId="0" fontId="30" fillId="0" borderId="3" xfId="0" applyFont="1" applyFill="1" applyBorder="1" applyAlignment="1" applyProtection="1">
      <alignment horizontal="left" vertical="center" shrinkToFit="1"/>
      <protection locked="0"/>
    </xf>
    <xf numFmtId="184" fontId="31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1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82" fontId="3" fillId="0" borderId="3" xfId="0" applyNumberFormat="1" applyFont="1" applyFill="1" applyBorder="1" applyAlignment="1">
      <alignment horizontal="center" vertical="center" wrapText="1"/>
    </xf>
    <xf numFmtId="182" fontId="17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18" fillId="0" borderId="0" xfId="0" applyNumberFormat="1" applyFont="1" applyFill="1" applyBorder="1" applyAlignment="1">
      <alignment shrinkToFit="1"/>
    </xf>
    <xf numFmtId="0" fontId="18" fillId="0" borderId="0" xfId="0" applyNumberFormat="1" applyFont="1" applyFill="1" applyBorder="1" applyAlignment="1"/>
    <xf numFmtId="0" fontId="27" fillId="0" borderId="0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center" vertical="center" shrinkToFit="1"/>
      <protection locked="0"/>
    </xf>
    <xf numFmtId="184" fontId="18" fillId="0" borderId="3" xfId="1" applyNumberFormat="1" applyFont="1" applyFill="1" applyBorder="1" applyAlignment="1">
      <alignment vertical="center"/>
    </xf>
    <xf numFmtId="184" fontId="18" fillId="0" borderId="3" xfId="1" applyNumberFormat="1" applyFont="1" applyFill="1" applyBorder="1" applyAlignment="1">
      <alignment horizontal="center" vertical="center"/>
    </xf>
    <xf numFmtId="178" fontId="18" fillId="0" borderId="3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2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 shrinkToFit="1"/>
    </xf>
    <xf numFmtId="0" fontId="30" fillId="0" borderId="3" xfId="0" applyFont="1" applyFill="1" applyBorder="1" applyAlignment="1" applyProtection="1">
      <alignment vertical="center" shrinkToFit="1"/>
      <protection locked="0"/>
    </xf>
    <xf numFmtId="182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182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182" fontId="15" fillId="0" borderId="3" xfId="0" applyNumberFormat="1" applyFont="1" applyFill="1" applyBorder="1" applyAlignment="1" applyProtection="1">
      <alignment horizontal="center" vertical="center"/>
      <protection locked="0"/>
    </xf>
    <xf numFmtId="182" fontId="15" fillId="0" borderId="3" xfId="0" applyNumberFormat="1" applyFont="1" applyFill="1" applyBorder="1" applyAlignment="1">
      <alignment horizontal="center"/>
    </xf>
    <xf numFmtId="180" fontId="18" fillId="3" borderId="10" xfId="0" applyNumberFormat="1" applyFont="1" applyFill="1" applyBorder="1" applyAlignment="1">
      <alignment horizontal="right" vertical="center"/>
    </xf>
    <xf numFmtId="180" fontId="18" fillId="0" borderId="3" xfId="0" applyNumberFormat="1" applyFont="1" applyFill="1" applyBorder="1" applyAlignment="1">
      <alignment horizontal="right" vertical="center"/>
    </xf>
    <xf numFmtId="10" fontId="15" fillId="0" borderId="3" xfId="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 shrinkToFit="1"/>
    </xf>
    <xf numFmtId="0" fontId="15" fillId="0" borderId="13" xfId="0" applyFont="1" applyFill="1" applyBorder="1" applyAlignment="1">
      <alignment horizontal="right" vertical="center" shrinkToFit="1"/>
    </xf>
    <xf numFmtId="182" fontId="3" fillId="0" borderId="8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182" fontId="15" fillId="0" borderId="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shrinkToFit="1"/>
    </xf>
    <xf numFmtId="0" fontId="27" fillId="0" borderId="8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7" fillId="0" borderId="11" xfId="5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/>
    </xf>
    <xf numFmtId="0" fontId="15" fillId="0" borderId="3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2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1" fillId="0" borderId="0" xfId="4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</cellXfs>
  <cellStyles count="6">
    <cellStyle name="百分比" xfId="2" builtinId="5"/>
    <cellStyle name="常规" xfId="0" builtinId="0"/>
    <cellStyle name="常规 12" xfId="3"/>
    <cellStyle name="常规 2" xfId="4"/>
    <cellStyle name="常规_M14" xfId="5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0" sqref="B20"/>
    </sheetView>
  </sheetViews>
  <sheetFormatPr defaultColWidth="9" defaultRowHeight="13.5"/>
  <cols>
    <col min="1" max="1" width="16.125" customWidth="1"/>
    <col min="2" max="2" width="86.25" customWidth="1"/>
  </cols>
  <sheetData>
    <row r="1" spans="1:2" ht="54.95" customHeight="1">
      <c r="A1" s="194" t="s">
        <v>0</v>
      </c>
      <c r="B1" s="195"/>
    </row>
    <row r="3" spans="1:2" ht="18.75">
      <c r="A3" s="196" t="s">
        <v>1</v>
      </c>
      <c r="B3" s="196"/>
    </row>
    <row r="4" spans="1:2" ht="24.95" customHeight="1">
      <c r="A4" s="192" t="s">
        <v>2</v>
      </c>
      <c r="B4" s="192" t="s">
        <v>3</v>
      </c>
    </row>
    <row r="5" spans="1:2" ht="24.95" customHeight="1">
      <c r="A5" s="192" t="s">
        <v>4</v>
      </c>
      <c r="B5" s="192" t="s">
        <v>5</v>
      </c>
    </row>
    <row r="6" spans="1:2" ht="24.95" customHeight="1">
      <c r="A6" s="192" t="s">
        <v>6</v>
      </c>
      <c r="B6" s="192" t="s">
        <v>7</v>
      </c>
    </row>
    <row r="7" spans="1:2" ht="24.95" customHeight="1">
      <c r="A7" s="192" t="s">
        <v>8</v>
      </c>
      <c r="B7" s="192" t="s">
        <v>9</v>
      </c>
    </row>
    <row r="8" spans="1:2" ht="24.95" customHeight="1">
      <c r="A8" s="192" t="s">
        <v>10</v>
      </c>
      <c r="B8" s="192" t="s">
        <v>11</v>
      </c>
    </row>
    <row r="9" spans="1:2" ht="24.95" customHeight="1">
      <c r="A9" s="192" t="s">
        <v>12</v>
      </c>
      <c r="B9" s="192" t="s">
        <v>13</v>
      </c>
    </row>
    <row r="10" spans="1:2" ht="18.75">
      <c r="A10" s="193"/>
      <c r="B10" s="193"/>
    </row>
    <row r="11" spans="1:2" ht="18.75">
      <c r="A11" s="196" t="s">
        <v>14</v>
      </c>
      <c r="B11" s="196"/>
    </row>
    <row r="12" spans="1:2" ht="24.95" customHeight="1">
      <c r="A12" s="192" t="s">
        <v>15</v>
      </c>
      <c r="B12" s="192" t="s">
        <v>16</v>
      </c>
    </row>
    <row r="13" spans="1:2" ht="24.95" customHeight="1">
      <c r="A13" s="192" t="s">
        <v>17</v>
      </c>
      <c r="B13" s="192" t="s">
        <v>18</v>
      </c>
    </row>
    <row r="14" spans="1:2" ht="24.95" customHeight="1">
      <c r="A14" s="192" t="s">
        <v>19</v>
      </c>
      <c r="B14" s="192" t="s">
        <v>20</v>
      </c>
    </row>
    <row r="15" spans="1:2" ht="24.95" customHeight="1">
      <c r="A15" s="192" t="s">
        <v>21</v>
      </c>
      <c r="B15" s="192" t="s">
        <v>22</v>
      </c>
    </row>
    <row r="16" spans="1:2" ht="24.95" customHeight="1">
      <c r="A16" s="192" t="s">
        <v>23</v>
      </c>
      <c r="B16" s="192" t="s">
        <v>24</v>
      </c>
    </row>
    <row r="17" spans="1:2" ht="24.95" customHeight="1">
      <c r="A17" s="192" t="s">
        <v>25</v>
      </c>
      <c r="B17" s="192" t="s">
        <v>26</v>
      </c>
    </row>
    <row r="18" spans="1:2" ht="24.95" customHeight="1">
      <c r="A18" s="192" t="s">
        <v>27</v>
      </c>
      <c r="B18" s="192" t="s">
        <v>28</v>
      </c>
    </row>
    <row r="19" spans="1:2" ht="24.95" customHeight="1">
      <c r="A19" s="192" t="s">
        <v>29</v>
      </c>
      <c r="B19" s="192" t="s">
        <v>30</v>
      </c>
    </row>
    <row r="20" spans="1:2" ht="24.95" customHeight="1">
      <c r="A20" s="192" t="s">
        <v>31</v>
      </c>
      <c r="B20" s="192" t="s">
        <v>32</v>
      </c>
    </row>
    <row r="21" spans="1:2" ht="24.95" customHeight="1"/>
  </sheetData>
  <mergeCells count="3">
    <mergeCell ref="A1:B1"/>
    <mergeCell ref="A3:B3"/>
    <mergeCell ref="A11:B11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0" orientation="portrait" useFirstPageNumber="1" verticalDpi="300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176" workbookViewId="0">
      <selection activeCell="C196" sqref="C196"/>
    </sheetView>
  </sheetViews>
  <sheetFormatPr defaultColWidth="9" defaultRowHeight="13.5"/>
  <cols>
    <col min="1" max="1" width="17.125" style="70" customWidth="1"/>
    <col min="2" max="2" width="41.625" style="70" customWidth="1"/>
    <col min="3" max="3" width="25.625" style="70" customWidth="1"/>
    <col min="4" max="16384" width="9" style="70"/>
  </cols>
  <sheetData>
    <row r="1" spans="1:3" ht="21" customHeight="1">
      <c r="A1" s="259" t="s">
        <v>20</v>
      </c>
      <c r="B1" s="259"/>
      <c r="C1" s="259"/>
    </row>
    <row r="2" spans="1:3" ht="18.75">
      <c r="A2" s="260" t="s">
        <v>187</v>
      </c>
      <c r="B2" s="260"/>
      <c r="C2" s="260"/>
    </row>
    <row r="3" spans="1:3" ht="14.25">
      <c r="A3" s="71"/>
      <c r="B3" s="71"/>
      <c r="C3" s="72" t="s">
        <v>34</v>
      </c>
    </row>
    <row r="4" spans="1:3" s="69" customFormat="1" ht="18" customHeight="1">
      <c r="A4" s="73" t="s">
        <v>188</v>
      </c>
      <c r="B4" s="73" t="s">
        <v>189</v>
      </c>
      <c r="C4" s="73"/>
    </row>
    <row r="5" spans="1:3" s="69" customFormat="1" ht="18" customHeight="1">
      <c r="A5" s="74"/>
      <c r="B5" s="75" t="s">
        <v>190</v>
      </c>
      <c r="C5" s="76">
        <f>C6+C46+C58+C70+C77+C83+C129+C146+C149+C164+C180+C185+C188+C193+C196+C203+C204+C207</f>
        <v>336399.15</v>
      </c>
    </row>
    <row r="6" spans="1:3" s="69" customFormat="1" ht="18" customHeight="1">
      <c r="A6" s="75">
        <v>201</v>
      </c>
      <c r="B6" s="75" t="s">
        <v>191</v>
      </c>
      <c r="C6" s="77">
        <f>C7+C10+C16+C18+C21+C26+C28+C30+C35+C37+C39+C41+C43</f>
        <v>35708.370000000003</v>
      </c>
    </row>
    <row r="7" spans="1:3" s="69" customFormat="1" ht="18" customHeight="1">
      <c r="A7" s="75">
        <v>20101</v>
      </c>
      <c r="B7" s="75" t="s">
        <v>192</v>
      </c>
      <c r="C7" s="77">
        <v>110</v>
      </c>
    </row>
    <row r="8" spans="1:3" s="69" customFormat="1" ht="18" customHeight="1">
      <c r="A8" s="78" t="s">
        <v>193</v>
      </c>
      <c r="B8" s="74" t="s">
        <v>194</v>
      </c>
      <c r="C8" s="79">
        <v>35</v>
      </c>
    </row>
    <row r="9" spans="1:3" s="69" customFormat="1" ht="18" customHeight="1">
      <c r="A9" s="78" t="s">
        <v>195</v>
      </c>
      <c r="B9" s="78" t="s">
        <v>196</v>
      </c>
      <c r="C9" s="79">
        <v>75</v>
      </c>
    </row>
    <row r="10" spans="1:3" s="69" customFormat="1" ht="18" customHeight="1">
      <c r="A10" s="75">
        <v>20103</v>
      </c>
      <c r="B10" s="75" t="s">
        <v>197</v>
      </c>
      <c r="C10" s="77">
        <f>SUM(C11:C15)</f>
        <v>28671.14</v>
      </c>
    </row>
    <row r="11" spans="1:3" s="69" customFormat="1" ht="18" customHeight="1">
      <c r="A11" s="78" t="s">
        <v>198</v>
      </c>
      <c r="B11" s="78" t="s">
        <v>199</v>
      </c>
      <c r="C11" s="79">
        <v>22454.74</v>
      </c>
    </row>
    <row r="12" spans="1:3" s="69" customFormat="1" ht="18" customHeight="1">
      <c r="A12" s="78" t="s">
        <v>200</v>
      </c>
      <c r="B12" s="78" t="s">
        <v>201</v>
      </c>
      <c r="C12" s="79">
        <v>2345</v>
      </c>
    </row>
    <row r="13" spans="1:3" s="69" customFormat="1" ht="18" customHeight="1">
      <c r="A13" s="78" t="s">
        <v>202</v>
      </c>
      <c r="B13" s="78" t="s">
        <v>203</v>
      </c>
      <c r="C13" s="79">
        <v>3200</v>
      </c>
    </row>
    <row r="14" spans="1:3" s="69" customFormat="1" ht="18" customHeight="1">
      <c r="A14" s="78">
        <v>2010305</v>
      </c>
      <c r="B14" s="78" t="s">
        <v>204</v>
      </c>
      <c r="C14" s="79">
        <v>85.4</v>
      </c>
    </row>
    <row r="15" spans="1:3" s="69" customFormat="1" ht="18" customHeight="1">
      <c r="A15" s="78" t="s">
        <v>205</v>
      </c>
      <c r="B15" s="78" t="s">
        <v>206</v>
      </c>
      <c r="C15" s="79">
        <v>586</v>
      </c>
    </row>
    <row r="16" spans="1:3" s="69" customFormat="1" ht="18" customHeight="1">
      <c r="A16" s="75">
        <v>20104</v>
      </c>
      <c r="B16" s="75" t="s">
        <v>207</v>
      </c>
      <c r="C16" s="77">
        <f>C17</f>
        <v>83</v>
      </c>
    </row>
    <row r="17" spans="1:3" s="69" customFormat="1" ht="18" customHeight="1">
      <c r="A17" s="78">
        <v>2010401</v>
      </c>
      <c r="B17" s="78" t="s">
        <v>199</v>
      </c>
      <c r="C17" s="80">
        <v>83</v>
      </c>
    </row>
    <row r="18" spans="1:3" s="69" customFormat="1" ht="18" customHeight="1">
      <c r="A18" s="75">
        <v>20105</v>
      </c>
      <c r="B18" s="75" t="s">
        <v>208</v>
      </c>
      <c r="C18" s="77">
        <f>SUM(C19:C20)</f>
        <v>331</v>
      </c>
    </row>
    <row r="19" spans="1:3" s="69" customFormat="1" ht="18" customHeight="1">
      <c r="A19" s="78">
        <v>2010506</v>
      </c>
      <c r="B19" s="78" t="s">
        <v>209</v>
      </c>
      <c r="C19" s="79">
        <v>15</v>
      </c>
    </row>
    <row r="20" spans="1:3" s="69" customFormat="1" ht="18" customHeight="1">
      <c r="A20" s="78">
        <v>2010507</v>
      </c>
      <c r="B20" s="78" t="s">
        <v>210</v>
      </c>
      <c r="C20" s="79">
        <v>316</v>
      </c>
    </row>
    <row r="21" spans="1:3" s="69" customFormat="1" ht="18" customHeight="1">
      <c r="A21" s="75">
        <v>20106</v>
      </c>
      <c r="B21" s="75" t="s">
        <v>211</v>
      </c>
      <c r="C21" s="81">
        <v>1847</v>
      </c>
    </row>
    <row r="22" spans="1:3" s="69" customFormat="1" ht="18" customHeight="1">
      <c r="A22" s="78">
        <v>2010601</v>
      </c>
      <c r="B22" s="78" t="s">
        <v>199</v>
      </c>
      <c r="C22" s="79">
        <v>82</v>
      </c>
    </row>
    <row r="23" spans="1:3" s="69" customFormat="1" ht="18" customHeight="1">
      <c r="A23" s="78">
        <v>2010602</v>
      </c>
      <c r="B23" s="78" t="s">
        <v>201</v>
      </c>
      <c r="C23" s="79">
        <v>30</v>
      </c>
    </row>
    <row r="24" spans="1:3" s="69" customFormat="1" ht="18" customHeight="1">
      <c r="A24" s="78">
        <v>2010607</v>
      </c>
      <c r="B24" s="78" t="s">
        <v>212</v>
      </c>
      <c r="C24" s="79">
        <v>735</v>
      </c>
    </row>
    <row r="25" spans="1:3" s="69" customFormat="1" ht="18" customHeight="1">
      <c r="A25" s="78">
        <v>2010608</v>
      </c>
      <c r="B25" s="78" t="s">
        <v>213</v>
      </c>
      <c r="C25" s="79">
        <v>1000</v>
      </c>
    </row>
    <row r="26" spans="1:3" s="69" customFormat="1" ht="18" customHeight="1">
      <c r="A26" s="75">
        <v>20107</v>
      </c>
      <c r="B26" s="75" t="s">
        <v>214</v>
      </c>
      <c r="C26" s="77">
        <f>SUM(C27:C27)</f>
        <v>512.47</v>
      </c>
    </row>
    <row r="27" spans="1:3" s="69" customFormat="1" ht="18" customHeight="1">
      <c r="A27" s="78">
        <v>2010701</v>
      </c>
      <c r="B27" s="78" t="s">
        <v>215</v>
      </c>
      <c r="C27" s="79">
        <v>512.47</v>
      </c>
    </row>
    <row r="28" spans="1:3" s="69" customFormat="1" ht="18" customHeight="1">
      <c r="A28" s="75">
        <v>20111</v>
      </c>
      <c r="B28" s="75" t="s">
        <v>216</v>
      </c>
      <c r="C28" s="77">
        <f>C29</f>
        <v>84</v>
      </c>
    </row>
    <row r="29" spans="1:3" s="69" customFormat="1" ht="18" customHeight="1">
      <c r="A29" s="78">
        <v>2011102</v>
      </c>
      <c r="B29" s="78" t="s">
        <v>201</v>
      </c>
      <c r="C29" s="79">
        <v>84</v>
      </c>
    </row>
    <row r="30" spans="1:3" s="69" customFormat="1" ht="18" customHeight="1">
      <c r="A30" s="75">
        <v>20113</v>
      </c>
      <c r="B30" s="75" t="s">
        <v>217</v>
      </c>
      <c r="C30" s="77">
        <f>SUM(C31:C34)</f>
        <v>1546.48</v>
      </c>
    </row>
    <row r="31" spans="1:3" s="69" customFormat="1" ht="18" customHeight="1">
      <c r="A31" s="78">
        <v>2011301</v>
      </c>
      <c r="B31" s="78" t="s">
        <v>199</v>
      </c>
      <c r="C31" s="79">
        <v>40</v>
      </c>
    </row>
    <row r="32" spans="1:3" s="69" customFormat="1" ht="18" customHeight="1">
      <c r="A32" s="78">
        <v>2011302</v>
      </c>
      <c r="B32" s="78" t="s">
        <v>218</v>
      </c>
      <c r="C32" s="79">
        <v>900</v>
      </c>
    </row>
    <row r="33" spans="1:3" s="69" customFormat="1" ht="18" customHeight="1">
      <c r="A33" s="78">
        <v>2011308</v>
      </c>
      <c r="B33" s="78" t="s">
        <v>219</v>
      </c>
      <c r="C33" s="79">
        <v>256.48</v>
      </c>
    </row>
    <row r="34" spans="1:3" s="69" customFormat="1" ht="18" customHeight="1">
      <c r="A34" s="78">
        <v>2011399</v>
      </c>
      <c r="B34" s="78" t="s">
        <v>220</v>
      </c>
      <c r="C34" s="79">
        <v>350</v>
      </c>
    </row>
    <row r="35" spans="1:3" s="69" customFormat="1" ht="18" customHeight="1">
      <c r="A35" s="75">
        <v>20129</v>
      </c>
      <c r="B35" s="75" t="s">
        <v>221</v>
      </c>
      <c r="C35" s="77">
        <f>C36</f>
        <v>92</v>
      </c>
    </row>
    <row r="36" spans="1:3" s="69" customFormat="1" ht="18" customHeight="1">
      <c r="A36" s="78">
        <v>2012902</v>
      </c>
      <c r="B36" s="78" t="s">
        <v>201</v>
      </c>
      <c r="C36" s="79">
        <v>92</v>
      </c>
    </row>
    <row r="37" spans="1:3" s="69" customFormat="1" ht="18" customHeight="1">
      <c r="A37" s="82" t="s">
        <v>222</v>
      </c>
      <c r="B37" s="82" t="s">
        <v>223</v>
      </c>
      <c r="C37" s="77">
        <f>SUM(C38)</f>
        <v>62</v>
      </c>
    </row>
    <row r="38" spans="1:3" s="69" customFormat="1" ht="18" customHeight="1">
      <c r="A38" s="78" t="s">
        <v>224</v>
      </c>
      <c r="B38" s="78" t="s">
        <v>194</v>
      </c>
      <c r="C38" s="79">
        <v>62</v>
      </c>
    </row>
    <row r="39" spans="1:3" s="69" customFormat="1" ht="18" customHeight="1">
      <c r="A39" s="75">
        <v>20133</v>
      </c>
      <c r="B39" s="75" t="s">
        <v>225</v>
      </c>
      <c r="C39" s="77">
        <f>C40</f>
        <v>1840</v>
      </c>
    </row>
    <row r="40" spans="1:3" s="69" customFormat="1" ht="18" customHeight="1">
      <c r="A40" s="78">
        <v>2013304</v>
      </c>
      <c r="B40" s="78" t="s">
        <v>226</v>
      </c>
      <c r="C40" s="79">
        <v>1840</v>
      </c>
    </row>
    <row r="41" spans="1:3" s="69" customFormat="1" ht="18" customHeight="1">
      <c r="A41" s="75">
        <v>20134</v>
      </c>
      <c r="B41" s="75" t="s">
        <v>227</v>
      </c>
      <c r="C41" s="77">
        <f>C42</f>
        <v>95</v>
      </c>
    </row>
    <row r="42" spans="1:3" s="69" customFormat="1" ht="18" customHeight="1">
      <c r="A42" s="78">
        <v>2013402</v>
      </c>
      <c r="B42" s="78" t="s">
        <v>201</v>
      </c>
      <c r="C42" s="79">
        <v>95</v>
      </c>
    </row>
    <row r="43" spans="1:3" s="69" customFormat="1" ht="18" customHeight="1">
      <c r="A43" s="75">
        <v>20136</v>
      </c>
      <c r="B43" s="75" t="s">
        <v>228</v>
      </c>
      <c r="C43" s="77">
        <f>SUM(C44:C45)</f>
        <v>434.28</v>
      </c>
    </row>
    <row r="44" spans="1:3" s="69" customFormat="1" ht="18" customHeight="1">
      <c r="A44" s="78">
        <v>2013601</v>
      </c>
      <c r="B44" s="78" t="s">
        <v>199</v>
      </c>
      <c r="C44" s="79">
        <v>190</v>
      </c>
    </row>
    <row r="45" spans="1:3" s="69" customFormat="1" ht="18" customHeight="1">
      <c r="A45" s="78">
        <v>2013602</v>
      </c>
      <c r="B45" s="78" t="s">
        <v>201</v>
      </c>
      <c r="C45" s="79">
        <v>244.28</v>
      </c>
    </row>
    <row r="46" spans="1:3" s="69" customFormat="1" ht="18" customHeight="1">
      <c r="A46" s="75">
        <v>204</v>
      </c>
      <c r="B46" s="75" t="s">
        <v>229</v>
      </c>
      <c r="C46" s="77">
        <f>C47+C52+C55</f>
        <v>15765.67</v>
      </c>
    </row>
    <row r="47" spans="1:3" s="69" customFormat="1" ht="18" customHeight="1">
      <c r="A47" s="75">
        <v>20402</v>
      </c>
      <c r="B47" s="75" t="s">
        <v>230</v>
      </c>
      <c r="C47" s="77">
        <f>+F52+SUM(C48:C51)</f>
        <v>15385.67</v>
      </c>
    </row>
    <row r="48" spans="1:3" s="69" customFormat="1" ht="18" customHeight="1">
      <c r="A48" s="78" t="s">
        <v>231</v>
      </c>
      <c r="B48" s="78" t="s">
        <v>199</v>
      </c>
      <c r="C48" s="79">
        <v>1831.37</v>
      </c>
    </row>
    <row r="49" spans="1:3" s="69" customFormat="1" ht="18" customHeight="1">
      <c r="A49" s="78">
        <v>2040202</v>
      </c>
      <c r="B49" s="78" t="s">
        <v>201</v>
      </c>
      <c r="C49" s="79">
        <v>11928.8</v>
      </c>
    </row>
    <row r="50" spans="1:3" s="69" customFormat="1" ht="18" customHeight="1">
      <c r="A50" s="78">
        <v>2040219</v>
      </c>
      <c r="B50" s="78" t="s">
        <v>212</v>
      </c>
      <c r="C50" s="79">
        <v>1345.5</v>
      </c>
    </row>
    <row r="51" spans="1:3" s="69" customFormat="1" ht="18" customHeight="1">
      <c r="A51" s="78">
        <v>2040220</v>
      </c>
      <c r="B51" s="78" t="s">
        <v>232</v>
      </c>
      <c r="C51" s="79">
        <v>280</v>
      </c>
    </row>
    <row r="52" spans="1:3" s="69" customFormat="1" ht="18" customHeight="1">
      <c r="A52" s="75">
        <v>20405</v>
      </c>
      <c r="B52" s="75" t="s">
        <v>233</v>
      </c>
      <c r="C52" s="77">
        <f>SUM(C53:C54)</f>
        <v>265</v>
      </c>
    </row>
    <row r="53" spans="1:3" s="69" customFormat="1" ht="18" customHeight="1">
      <c r="A53" s="78">
        <v>2040501</v>
      </c>
      <c r="B53" s="78" t="s">
        <v>201</v>
      </c>
      <c r="C53" s="79">
        <v>195</v>
      </c>
    </row>
    <row r="54" spans="1:3" s="69" customFormat="1" ht="18" customHeight="1">
      <c r="A54" s="78">
        <v>2040599</v>
      </c>
      <c r="B54" s="78" t="s">
        <v>234</v>
      </c>
      <c r="C54" s="79">
        <v>70</v>
      </c>
    </row>
    <row r="55" spans="1:3" s="69" customFormat="1" ht="18" customHeight="1">
      <c r="A55" s="82">
        <v>20406</v>
      </c>
      <c r="B55" s="82" t="s">
        <v>235</v>
      </c>
      <c r="C55" s="77">
        <f>SUM(C56:C57)</f>
        <v>115</v>
      </c>
    </row>
    <row r="56" spans="1:3" s="69" customFormat="1" ht="18" customHeight="1">
      <c r="A56" s="78">
        <v>2040606</v>
      </c>
      <c r="B56" s="78" t="s">
        <v>236</v>
      </c>
      <c r="C56" s="79">
        <v>100</v>
      </c>
    </row>
    <row r="57" spans="1:3" s="69" customFormat="1" ht="18" customHeight="1">
      <c r="A57" s="78">
        <v>2040610</v>
      </c>
      <c r="B57" s="78" t="s">
        <v>237</v>
      </c>
      <c r="C57" s="79">
        <v>15</v>
      </c>
    </row>
    <row r="58" spans="1:3" s="69" customFormat="1" ht="18" customHeight="1">
      <c r="A58" s="75">
        <v>205</v>
      </c>
      <c r="B58" s="75" t="s">
        <v>238</v>
      </c>
      <c r="C58" s="77">
        <f>C59+C61+C65+C67</f>
        <v>65811.5</v>
      </c>
    </row>
    <row r="59" spans="1:3" s="69" customFormat="1" ht="18" customHeight="1">
      <c r="A59" s="75">
        <v>20501</v>
      </c>
      <c r="B59" s="75" t="s">
        <v>239</v>
      </c>
      <c r="C59" s="77">
        <f>SUM(C60)</f>
        <v>5710</v>
      </c>
    </row>
    <row r="60" spans="1:3" s="69" customFormat="1" ht="18" customHeight="1">
      <c r="A60" s="74">
        <v>2050102</v>
      </c>
      <c r="B60" s="74" t="s">
        <v>240</v>
      </c>
      <c r="C60" s="79">
        <v>5710</v>
      </c>
    </row>
    <row r="61" spans="1:3" s="69" customFormat="1" ht="18" customHeight="1">
      <c r="A61" s="75">
        <v>20502</v>
      </c>
      <c r="B61" s="75" t="s">
        <v>241</v>
      </c>
      <c r="C61" s="77">
        <f>SUM(C62:C64)</f>
        <v>56604.38</v>
      </c>
    </row>
    <row r="62" spans="1:3" s="69" customFormat="1" ht="18" customHeight="1">
      <c r="A62" s="78" t="s">
        <v>242</v>
      </c>
      <c r="B62" s="78" t="s">
        <v>243</v>
      </c>
      <c r="C62" s="79">
        <v>9187.48</v>
      </c>
    </row>
    <row r="63" spans="1:3" s="69" customFormat="1" ht="18" customHeight="1">
      <c r="A63" s="78" t="s">
        <v>244</v>
      </c>
      <c r="B63" s="78" t="s">
        <v>245</v>
      </c>
      <c r="C63" s="79">
        <v>30946.09</v>
      </c>
    </row>
    <row r="64" spans="1:3" s="69" customFormat="1" ht="18" customHeight="1">
      <c r="A64" s="78" t="s">
        <v>246</v>
      </c>
      <c r="B64" s="78" t="s">
        <v>247</v>
      </c>
      <c r="C64" s="79">
        <v>16470.810000000001</v>
      </c>
    </row>
    <row r="65" spans="1:3" s="69" customFormat="1" ht="18" customHeight="1">
      <c r="A65" s="75">
        <v>20504</v>
      </c>
      <c r="B65" s="75" t="s">
        <v>248</v>
      </c>
      <c r="C65" s="77">
        <f>C66</f>
        <v>216.62</v>
      </c>
    </row>
    <row r="66" spans="1:3" s="69" customFormat="1" ht="18" customHeight="1">
      <c r="A66" s="78" t="s">
        <v>249</v>
      </c>
      <c r="B66" s="78" t="s">
        <v>250</v>
      </c>
      <c r="C66" s="79">
        <v>216.62</v>
      </c>
    </row>
    <row r="67" spans="1:3" s="69" customFormat="1" ht="18" customHeight="1">
      <c r="A67" s="75">
        <v>20509</v>
      </c>
      <c r="B67" s="75" t="s">
        <v>251</v>
      </c>
      <c r="C67" s="77">
        <v>3280.5</v>
      </c>
    </row>
    <row r="68" spans="1:3" s="69" customFormat="1" ht="18" customHeight="1">
      <c r="A68" s="78">
        <v>2050901</v>
      </c>
      <c r="B68" s="78" t="s">
        <v>252</v>
      </c>
      <c r="C68" s="79">
        <v>280.5</v>
      </c>
    </row>
    <row r="69" spans="1:3" s="69" customFormat="1" ht="18" customHeight="1">
      <c r="A69" s="78">
        <v>2050902</v>
      </c>
      <c r="B69" s="78" t="s">
        <v>253</v>
      </c>
      <c r="C69" s="79">
        <v>3000</v>
      </c>
    </row>
    <row r="70" spans="1:3" s="69" customFormat="1" ht="18" customHeight="1">
      <c r="A70" s="75">
        <v>206</v>
      </c>
      <c r="B70" s="75" t="s">
        <v>254</v>
      </c>
      <c r="C70" s="77">
        <f>C71+C73+C75</f>
        <v>7545</v>
      </c>
    </row>
    <row r="71" spans="1:3" s="69" customFormat="1" ht="18" customHeight="1">
      <c r="A71" s="75" t="s">
        <v>255</v>
      </c>
      <c r="B71" s="75" t="s">
        <v>256</v>
      </c>
      <c r="C71" s="77">
        <v>100</v>
      </c>
    </row>
    <row r="72" spans="1:3" s="69" customFormat="1" ht="18" customHeight="1">
      <c r="A72" s="74" t="s">
        <v>257</v>
      </c>
      <c r="B72" s="74" t="s">
        <v>258</v>
      </c>
      <c r="C72" s="79">
        <v>100</v>
      </c>
    </row>
    <row r="73" spans="1:3" s="69" customFormat="1" ht="18" customHeight="1">
      <c r="A73" s="75">
        <v>20605</v>
      </c>
      <c r="B73" s="75" t="s">
        <v>259</v>
      </c>
      <c r="C73" s="77">
        <f>C74</f>
        <v>30</v>
      </c>
    </row>
    <row r="74" spans="1:3" s="69" customFormat="1" ht="18" customHeight="1">
      <c r="A74" s="78" t="s">
        <v>260</v>
      </c>
      <c r="B74" s="78" t="s">
        <v>261</v>
      </c>
      <c r="C74" s="79">
        <v>30</v>
      </c>
    </row>
    <row r="75" spans="1:3" s="69" customFormat="1" ht="18" customHeight="1">
      <c r="A75" s="75">
        <v>20699</v>
      </c>
      <c r="B75" s="75" t="s">
        <v>262</v>
      </c>
      <c r="C75" s="77">
        <f>SUM(C76:C76)</f>
        <v>7415</v>
      </c>
    </row>
    <row r="76" spans="1:3" s="69" customFormat="1" ht="18" customHeight="1">
      <c r="A76" s="78" t="s">
        <v>263</v>
      </c>
      <c r="B76" s="78" t="s">
        <v>264</v>
      </c>
      <c r="C76" s="79">
        <v>7415</v>
      </c>
    </row>
    <row r="77" spans="1:3" s="69" customFormat="1" ht="18" customHeight="1">
      <c r="A77" s="75">
        <v>207</v>
      </c>
      <c r="B77" s="75" t="s">
        <v>265</v>
      </c>
      <c r="C77" s="77">
        <f>C78+C81</f>
        <v>450</v>
      </c>
    </row>
    <row r="78" spans="1:3" s="69" customFormat="1" ht="18" customHeight="1">
      <c r="A78" s="75">
        <v>20701</v>
      </c>
      <c r="B78" s="75" t="s">
        <v>266</v>
      </c>
      <c r="C78" s="77">
        <f>SUM(C79:C80)</f>
        <v>400</v>
      </c>
    </row>
    <row r="79" spans="1:3" s="69" customFormat="1" ht="18" customHeight="1">
      <c r="A79" s="78" t="s">
        <v>267</v>
      </c>
      <c r="B79" s="78" t="s">
        <v>268</v>
      </c>
      <c r="C79" s="79">
        <v>50</v>
      </c>
    </row>
    <row r="80" spans="1:3" s="69" customFormat="1" ht="18" customHeight="1">
      <c r="A80" s="78">
        <v>2070114</v>
      </c>
      <c r="B80" s="78" t="s">
        <v>269</v>
      </c>
      <c r="C80" s="79">
        <v>350</v>
      </c>
    </row>
    <row r="81" spans="1:3" s="69" customFormat="1" ht="18" customHeight="1">
      <c r="A81" s="75">
        <v>20703</v>
      </c>
      <c r="B81" s="75" t="s">
        <v>270</v>
      </c>
      <c r="C81" s="77">
        <f>C82</f>
        <v>50</v>
      </c>
    </row>
    <row r="82" spans="1:3" s="69" customFormat="1" ht="18" customHeight="1">
      <c r="A82" s="78" t="s">
        <v>271</v>
      </c>
      <c r="B82" s="78" t="s">
        <v>272</v>
      </c>
      <c r="C82" s="79">
        <v>50</v>
      </c>
    </row>
    <row r="83" spans="1:3" s="69" customFormat="1" ht="18" customHeight="1">
      <c r="A83" s="75">
        <v>208</v>
      </c>
      <c r="B83" s="75" t="s">
        <v>273</v>
      </c>
      <c r="C83" s="77">
        <f>C84+C90+C94+C97+C99+C104+C106+C111+C114+C117+C119+C121+C123+C125+C127</f>
        <v>18226.22</v>
      </c>
    </row>
    <row r="84" spans="1:3" s="69" customFormat="1" ht="18" customHeight="1">
      <c r="A84" s="83" t="s">
        <v>274</v>
      </c>
      <c r="B84" s="84" t="s">
        <v>275</v>
      </c>
      <c r="C84" s="77">
        <f>SUM(C85:C89)</f>
        <v>1161</v>
      </c>
    </row>
    <row r="85" spans="1:3" s="69" customFormat="1" ht="18" customHeight="1">
      <c r="A85" s="85">
        <v>2080101</v>
      </c>
      <c r="B85" s="86" t="s">
        <v>276</v>
      </c>
      <c r="C85" s="79">
        <v>60</v>
      </c>
    </row>
    <row r="86" spans="1:3" s="69" customFormat="1" ht="18" customHeight="1">
      <c r="A86" s="85">
        <v>2080104</v>
      </c>
      <c r="B86" s="86" t="s">
        <v>277</v>
      </c>
      <c r="C86" s="87">
        <v>235</v>
      </c>
    </row>
    <row r="87" spans="1:3" s="69" customFormat="1" ht="18" customHeight="1">
      <c r="A87" s="85">
        <v>2080106</v>
      </c>
      <c r="B87" s="86" t="s">
        <v>278</v>
      </c>
      <c r="C87" s="79">
        <v>5</v>
      </c>
    </row>
    <row r="88" spans="1:3" s="69" customFormat="1" ht="18" customHeight="1">
      <c r="A88" s="85">
        <v>2080111</v>
      </c>
      <c r="B88" s="86" t="s">
        <v>279</v>
      </c>
      <c r="C88" s="79">
        <v>25</v>
      </c>
    </row>
    <row r="89" spans="1:3" s="69" customFormat="1" ht="18" customHeight="1">
      <c r="A89" s="85">
        <v>2080199</v>
      </c>
      <c r="B89" s="86" t="s">
        <v>280</v>
      </c>
      <c r="C89" s="79">
        <v>836</v>
      </c>
    </row>
    <row r="90" spans="1:3" s="69" customFormat="1" ht="18" customHeight="1">
      <c r="A90" s="75">
        <v>20802</v>
      </c>
      <c r="B90" s="75" t="s">
        <v>281</v>
      </c>
      <c r="C90" s="77">
        <f>SUM(C91:C93)</f>
        <v>143</v>
      </c>
    </row>
    <row r="91" spans="1:3" s="69" customFormat="1" ht="18" customHeight="1">
      <c r="A91" s="74">
        <v>2080201</v>
      </c>
      <c r="B91" s="74" t="s">
        <v>276</v>
      </c>
      <c r="C91" s="79">
        <v>48</v>
      </c>
    </row>
    <row r="92" spans="1:3" s="69" customFormat="1" ht="18" customHeight="1">
      <c r="A92" s="85">
        <v>2080202</v>
      </c>
      <c r="B92" s="86" t="s">
        <v>282</v>
      </c>
      <c r="C92" s="79">
        <v>45</v>
      </c>
    </row>
    <row r="93" spans="1:3" s="69" customFormat="1" ht="18" customHeight="1">
      <c r="A93" s="78" t="s">
        <v>283</v>
      </c>
      <c r="B93" s="78" t="s">
        <v>284</v>
      </c>
      <c r="C93" s="79">
        <v>50</v>
      </c>
    </row>
    <row r="94" spans="1:3" s="69" customFormat="1" ht="18" customHeight="1">
      <c r="A94" s="75">
        <v>20805</v>
      </c>
      <c r="B94" s="75" t="s">
        <v>285</v>
      </c>
      <c r="C94" s="77">
        <v>4781.29</v>
      </c>
    </row>
    <row r="95" spans="1:3" s="69" customFormat="1" ht="18" customHeight="1">
      <c r="A95" s="78" t="s">
        <v>286</v>
      </c>
      <c r="B95" s="88" t="s">
        <v>287</v>
      </c>
      <c r="C95" s="79">
        <v>3944.16</v>
      </c>
    </row>
    <row r="96" spans="1:3" s="69" customFormat="1" ht="18" customHeight="1">
      <c r="A96" s="78">
        <v>2080599</v>
      </c>
      <c r="B96" s="78" t="s">
        <v>288</v>
      </c>
      <c r="C96" s="79">
        <v>837.13</v>
      </c>
    </row>
    <row r="97" spans="1:3" s="69" customFormat="1" ht="18" customHeight="1">
      <c r="A97" s="82">
        <v>20807</v>
      </c>
      <c r="B97" s="82" t="s">
        <v>289</v>
      </c>
      <c r="C97" s="77">
        <f>SUM(C98)</f>
        <v>35</v>
      </c>
    </row>
    <row r="98" spans="1:3" s="69" customFormat="1" ht="18" customHeight="1">
      <c r="A98" s="78">
        <v>2080701</v>
      </c>
      <c r="B98" s="78" t="s">
        <v>290</v>
      </c>
      <c r="C98" s="79">
        <v>35</v>
      </c>
    </row>
    <row r="99" spans="1:3" s="69" customFormat="1" ht="18" customHeight="1">
      <c r="A99" s="75">
        <v>20808</v>
      </c>
      <c r="B99" s="75" t="s">
        <v>291</v>
      </c>
      <c r="C99" s="77">
        <f>SUM(C100:C103)</f>
        <v>1020.04</v>
      </c>
    </row>
    <row r="100" spans="1:3" s="69" customFormat="1" ht="18" customHeight="1">
      <c r="A100" s="74">
        <v>2080802</v>
      </c>
      <c r="B100" s="74" t="s">
        <v>292</v>
      </c>
      <c r="C100" s="79">
        <v>94</v>
      </c>
    </row>
    <row r="101" spans="1:3" s="69" customFormat="1" ht="18" customHeight="1">
      <c r="A101" s="74" t="s">
        <v>293</v>
      </c>
      <c r="B101" s="74" t="s">
        <v>294</v>
      </c>
      <c r="C101" s="79">
        <v>412.04</v>
      </c>
    </row>
    <row r="102" spans="1:3" s="69" customFormat="1" ht="18" customHeight="1">
      <c r="A102" s="74" t="s">
        <v>295</v>
      </c>
      <c r="B102" s="74" t="s">
        <v>296</v>
      </c>
      <c r="C102" s="79">
        <v>397</v>
      </c>
    </row>
    <row r="103" spans="1:3" s="69" customFormat="1" ht="18" customHeight="1">
      <c r="A103" s="74" t="s">
        <v>297</v>
      </c>
      <c r="B103" s="74" t="s">
        <v>298</v>
      </c>
      <c r="C103" s="79">
        <v>117</v>
      </c>
    </row>
    <row r="104" spans="1:3" s="69" customFormat="1" ht="18" customHeight="1">
      <c r="A104" s="75">
        <v>20809</v>
      </c>
      <c r="B104" s="75" t="s">
        <v>299</v>
      </c>
      <c r="C104" s="77">
        <f>C105</f>
        <v>400</v>
      </c>
    </row>
    <row r="105" spans="1:3" s="69" customFormat="1" ht="18" customHeight="1">
      <c r="A105" s="78" t="s">
        <v>300</v>
      </c>
      <c r="B105" s="78" t="s">
        <v>301</v>
      </c>
      <c r="C105" s="79">
        <v>400</v>
      </c>
    </row>
    <row r="106" spans="1:3" s="69" customFormat="1" ht="18" customHeight="1">
      <c r="A106" s="75">
        <v>20810</v>
      </c>
      <c r="B106" s="75" t="s">
        <v>302</v>
      </c>
      <c r="C106" s="77">
        <f>SUM(C107:C110)</f>
        <v>3315.96</v>
      </c>
    </row>
    <row r="107" spans="1:3" s="69" customFormat="1" ht="18" customHeight="1">
      <c r="A107" s="78" t="s">
        <v>303</v>
      </c>
      <c r="B107" s="78" t="s">
        <v>304</v>
      </c>
      <c r="C107" s="79">
        <v>164.16</v>
      </c>
    </row>
    <row r="108" spans="1:3" s="69" customFormat="1" ht="18" customHeight="1">
      <c r="A108" s="78" t="s">
        <v>305</v>
      </c>
      <c r="B108" s="78" t="s">
        <v>306</v>
      </c>
      <c r="C108" s="79">
        <v>2800</v>
      </c>
    </row>
    <row r="109" spans="1:3" s="69" customFormat="1" ht="18" customHeight="1">
      <c r="A109" s="78" t="s">
        <v>307</v>
      </c>
      <c r="B109" s="78" t="s">
        <v>308</v>
      </c>
      <c r="C109" s="79">
        <v>30</v>
      </c>
    </row>
    <row r="110" spans="1:3" s="69" customFormat="1" ht="18" customHeight="1">
      <c r="A110" s="78" t="s">
        <v>309</v>
      </c>
      <c r="B110" s="78" t="s">
        <v>310</v>
      </c>
      <c r="C110" s="79">
        <v>321.8</v>
      </c>
    </row>
    <row r="111" spans="1:3" s="69" customFormat="1" ht="18" customHeight="1">
      <c r="A111" s="75">
        <v>20811</v>
      </c>
      <c r="B111" s="75" t="s">
        <v>311</v>
      </c>
      <c r="C111" s="77">
        <f>SUM(C112:C113)</f>
        <v>935.4</v>
      </c>
    </row>
    <row r="112" spans="1:3" s="69" customFormat="1" ht="18" customHeight="1">
      <c r="A112" s="89" t="s">
        <v>312</v>
      </c>
      <c r="B112" s="90" t="s">
        <v>313</v>
      </c>
      <c r="C112" s="79">
        <v>896.4</v>
      </c>
    </row>
    <row r="113" spans="1:3" s="69" customFormat="1" ht="18" customHeight="1">
      <c r="A113" s="78" t="s">
        <v>314</v>
      </c>
      <c r="B113" s="78" t="s">
        <v>315</v>
      </c>
      <c r="C113" s="79">
        <v>39</v>
      </c>
    </row>
    <row r="114" spans="1:3" s="69" customFormat="1" ht="18" customHeight="1">
      <c r="A114" s="82">
        <v>20819</v>
      </c>
      <c r="B114" s="82" t="s">
        <v>316</v>
      </c>
      <c r="C114" s="77">
        <f>SUM(C115:C116)</f>
        <v>911</v>
      </c>
    </row>
    <row r="115" spans="1:3" s="69" customFormat="1" ht="18" customHeight="1">
      <c r="A115" s="78" t="s">
        <v>317</v>
      </c>
      <c r="B115" s="78" t="s">
        <v>318</v>
      </c>
      <c r="C115" s="79">
        <v>149</v>
      </c>
    </row>
    <row r="116" spans="1:3" s="69" customFormat="1" ht="18" customHeight="1">
      <c r="A116" s="78">
        <v>2081902</v>
      </c>
      <c r="B116" s="78" t="s">
        <v>319</v>
      </c>
      <c r="C116" s="79">
        <v>762</v>
      </c>
    </row>
    <row r="117" spans="1:3" s="69" customFormat="1" ht="18" customHeight="1">
      <c r="A117" s="75">
        <v>20820</v>
      </c>
      <c r="B117" s="75" t="s">
        <v>320</v>
      </c>
      <c r="C117" s="77">
        <f>C118</f>
        <v>80</v>
      </c>
    </row>
    <row r="118" spans="1:3" s="69" customFormat="1" ht="18" customHeight="1">
      <c r="A118" s="78" t="s">
        <v>321</v>
      </c>
      <c r="B118" s="78" t="s">
        <v>322</v>
      </c>
      <c r="C118" s="79">
        <v>80</v>
      </c>
    </row>
    <row r="119" spans="1:3" s="69" customFormat="1" ht="18" customHeight="1">
      <c r="A119" s="91" t="s">
        <v>323</v>
      </c>
      <c r="B119" s="92" t="s">
        <v>324</v>
      </c>
      <c r="C119" s="77">
        <f>SUM(C120)</f>
        <v>152.1</v>
      </c>
    </row>
    <row r="120" spans="1:3" s="69" customFormat="1" ht="18" customHeight="1">
      <c r="A120" s="93" t="s">
        <v>325</v>
      </c>
      <c r="B120" s="69" t="s">
        <v>326</v>
      </c>
      <c r="C120" s="79">
        <v>152.1</v>
      </c>
    </row>
    <row r="121" spans="1:3" s="69" customFormat="1" ht="18" customHeight="1">
      <c r="A121" s="75">
        <v>20826</v>
      </c>
      <c r="B121" s="75" t="s">
        <v>327</v>
      </c>
      <c r="C121" s="77">
        <f>C122</f>
        <v>5023.53</v>
      </c>
    </row>
    <row r="122" spans="1:3" s="69" customFormat="1" ht="18" customHeight="1">
      <c r="A122" s="78" t="s">
        <v>328</v>
      </c>
      <c r="B122" s="78" t="s">
        <v>329</v>
      </c>
      <c r="C122" s="79">
        <v>5023.53</v>
      </c>
    </row>
    <row r="123" spans="1:3" s="69" customFormat="1" ht="18" customHeight="1">
      <c r="A123" s="75">
        <v>20827</v>
      </c>
      <c r="B123" s="75" t="s">
        <v>330</v>
      </c>
      <c r="C123" s="77">
        <f>C124</f>
        <v>10</v>
      </c>
    </row>
    <row r="124" spans="1:3" s="69" customFormat="1" ht="18" customHeight="1">
      <c r="A124" s="78" t="s">
        <v>331</v>
      </c>
      <c r="B124" s="78" t="s">
        <v>332</v>
      </c>
      <c r="C124" s="79">
        <v>10</v>
      </c>
    </row>
    <row r="125" spans="1:3" s="69" customFormat="1" ht="18" customHeight="1">
      <c r="A125" s="82">
        <v>20828</v>
      </c>
      <c r="B125" s="82" t="s">
        <v>333</v>
      </c>
      <c r="C125" s="77">
        <v>254</v>
      </c>
    </row>
    <row r="126" spans="1:3" s="69" customFormat="1" ht="18" customHeight="1">
      <c r="A126" s="78">
        <v>2082804</v>
      </c>
      <c r="B126" s="78" t="s">
        <v>334</v>
      </c>
      <c r="C126" s="79">
        <v>254</v>
      </c>
    </row>
    <row r="127" spans="1:3" s="69" customFormat="1" ht="18" customHeight="1">
      <c r="A127" s="83" t="s">
        <v>335</v>
      </c>
      <c r="B127" s="84" t="s">
        <v>336</v>
      </c>
      <c r="C127" s="77">
        <f>C128</f>
        <v>3.9</v>
      </c>
    </row>
    <row r="128" spans="1:3" s="69" customFormat="1" ht="18" customHeight="1">
      <c r="A128" s="78" t="s">
        <v>337</v>
      </c>
      <c r="B128" s="78" t="s">
        <v>338</v>
      </c>
      <c r="C128" s="79">
        <v>3.9</v>
      </c>
    </row>
    <row r="129" spans="1:3" s="69" customFormat="1" ht="18" customHeight="1">
      <c r="A129" s="75">
        <v>210</v>
      </c>
      <c r="B129" s="75" t="s">
        <v>339</v>
      </c>
      <c r="C129" s="77">
        <f>C130+C132+C134+C136+C138+C140+C142+C144</f>
        <v>17106.150000000001</v>
      </c>
    </row>
    <row r="130" spans="1:3" s="69" customFormat="1" ht="18" customHeight="1">
      <c r="A130" s="75">
        <v>21001</v>
      </c>
      <c r="B130" s="75" t="s">
        <v>340</v>
      </c>
      <c r="C130" s="77">
        <f>C131</f>
        <v>200.4</v>
      </c>
    </row>
    <row r="131" spans="1:3" s="69" customFormat="1" ht="18" customHeight="1">
      <c r="A131" s="78">
        <v>2100102</v>
      </c>
      <c r="B131" s="78" t="s">
        <v>201</v>
      </c>
      <c r="C131" s="79">
        <v>200.4</v>
      </c>
    </row>
    <row r="132" spans="1:3" s="69" customFormat="1" ht="18" customHeight="1">
      <c r="A132" s="75">
        <v>21002</v>
      </c>
      <c r="B132" s="75" t="s">
        <v>341</v>
      </c>
      <c r="C132" s="77">
        <f>C133</f>
        <v>6900</v>
      </c>
    </row>
    <row r="133" spans="1:3" s="69" customFormat="1" ht="18" customHeight="1">
      <c r="A133" s="78" t="s">
        <v>342</v>
      </c>
      <c r="B133" s="78" t="s">
        <v>343</v>
      </c>
      <c r="C133" s="79">
        <v>6900</v>
      </c>
    </row>
    <row r="134" spans="1:3" s="69" customFormat="1" ht="18" customHeight="1">
      <c r="A134" s="75">
        <v>21003</v>
      </c>
      <c r="B134" s="75" t="s">
        <v>344</v>
      </c>
      <c r="C134" s="77">
        <f>C135</f>
        <v>170</v>
      </c>
    </row>
    <row r="135" spans="1:3" s="69" customFormat="1" ht="18" customHeight="1">
      <c r="A135" s="78">
        <v>2100302</v>
      </c>
      <c r="B135" s="78" t="s">
        <v>345</v>
      </c>
      <c r="C135" s="79">
        <v>170</v>
      </c>
    </row>
    <row r="136" spans="1:3" s="69" customFormat="1" ht="18" customHeight="1">
      <c r="A136" s="75">
        <v>21004</v>
      </c>
      <c r="B136" s="75" t="s">
        <v>346</v>
      </c>
      <c r="C136" s="77">
        <f>C137</f>
        <v>2000</v>
      </c>
    </row>
    <row r="137" spans="1:3" s="69" customFormat="1" ht="18" customHeight="1">
      <c r="A137" s="78">
        <v>2100410</v>
      </c>
      <c r="B137" s="78" t="s">
        <v>347</v>
      </c>
      <c r="C137" s="79">
        <v>2000</v>
      </c>
    </row>
    <row r="138" spans="1:3" s="69" customFormat="1" ht="18" customHeight="1">
      <c r="A138" s="75">
        <v>21007</v>
      </c>
      <c r="B138" s="75" t="s">
        <v>348</v>
      </c>
      <c r="C138" s="77">
        <f>C139</f>
        <v>41</v>
      </c>
    </row>
    <row r="139" spans="1:3" s="69" customFormat="1" ht="18" customHeight="1">
      <c r="A139" s="78">
        <v>2100717</v>
      </c>
      <c r="B139" s="78" t="s">
        <v>349</v>
      </c>
      <c r="C139" s="79">
        <v>41</v>
      </c>
    </row>
    <row r="140" spans="1:3" s="69" customFormat="1" ht="18" customHeight="1">
      <c r="A140" s="75">
        <v>21012</v>
      </c>
      <c r="B140" s="75" t="s">
        <v>350</v>
      </c>
      <c r="C140" s="77">
        <f>C141</f>
        <v>6293.36</v>
      </c>
    </row>
    <row r="141" spans="1:3" s="69" customFormat="1" ht="18" customHeight="1">
      <c r="A141" s="78" t="s">
        <v>351</v>
      </c>
      <c r="B141" s="78" t="s">
        <v>352</v>
      </c>
      <c r="C141" s="79">
        <v>6293.36</v>
      </c>
    </row>
    <row r="142" spans="1:3" s="69" customFormat="1" ht="18" customHeight="1">
      <c r="A142" s="75">
        <v>21013</v>
      </c>
      <c r="B142" s="75" t="s">
        <v>353</v>
      </c>
      <c r="C142" s="77">
        <f>C143</f>
        <v>1491.39</v>
      </c>
    </row>
    <row r="143" spans="1:3" s="69" customFormat="1" ht="18" customHeight="1">
      <c r="A143" s="78" t="s">
        <v>354</v>
      </c>
      <c r="B143" s="78" t="s">
        <v>355</v>
      </c>
      <c r="C143" s="79">
        <v>1491.39</v>
      </c>
    </row>
    <row r="144" spans="1:3" s="69" customFormat="1" ht="18" customHeight="1">
      <c r="A144" s="82">
        <v>21014</v>
      </c>
      <c r="B144" s="82" t="s">
        <v>356</v>
      </c>
      <c r="C144" s="77">
        <v>10</v>
      </c>
    </row>
    <row r="145" spans="1:3" s="69" customFormat="1" ht="18" customHeight="1">
      <c r="A145" s="78">
        <v>2101401</v>
      </c>
      <c r="B145" s="78" t="s">
        <v>357</v>
      </c>
      <c r="C145" s="79">
        <v>10</v>
      </c>
    </row>
    <row r="146" spans="1:3" s="69" customFormat="1" ht="18" customHeight="1">
      <c r="A146" s="75">
        <v>211</v>
      </c>
      <c r="B146" s="75" t="s">
        <v>358</v>
      </c>
      <c r="C146" s="77">
        <f>C147</f>
        <v>17636.54</v>
      </c>
    </row>
    <row r="147" spans="1:3" s="69" customFormat="1" ht="18" customHeight="1">
      <c r="A147" s="75">
        <v>21111</v>
      </c>
      <c r="B147" s="75" t="s">
        <v>359</v>
      </c>
      <c r="C147" s="77">
        <f>C148</f>
        <v>17636.54</v>
      </c>
    </row>
    <row r="148" spans="1:3" s="69" customFormat="1" ht="18" customHeight="1">
      <c r="A148" s="78">
        <v>2111101</v>
      </c>
      <c r="B148" s="78" t="s">
        <v>360</v>
      </c>
      <c r="C148" s="79">
        <v>17636.54</v>
      </c>
    </row>
    <row r="149" spans="1:3" s="69" customFormat="1" ht="18" customHeight="1">
      <c r="A149" s="75">
        <v>212</v>
      </c>
      <c r="B149" s="75" t="s">
        <v>361</v>
      </c>
      <c r="C149" s="77">
        <f>C150+C158+C160+C162</f>
        <v>122698.93</v>
      </c>
    </row>
    <row r="150" spans="1:3" s="69" customFormat="1" ht="18" customHeight="1">
      <c r="A150" s="75">
        <v>21201</v>
      </c>
      <c r="B150" s="75" t="s">
        <v>362</v>
      </c>
      <c r="C150" s="77">
        <f>SUM(C151:C157)</f>
        <v>69783.929999999993</v>
      </c>
    </row>
    <row r="151" spans="1:3" s="69" customFormat="1" ht="18" customHeight="1">
      <c r="A151" s="74">
        <v>2120101</v>
      </c>
      <c r="B151" s="74" t="s">
        <v>363</v>
      </c>
      <c r="C151" s="79">
        <v>319.60000000000002</v>
      </c>
    </row>
    <row r="152" spans="1:3" s="69" customFormat="1" ht="18" customHeight="1">
      <c r="A152" s="74">
        <v>2120102</v>
      </c>
      <c r="B152" s="74" t="s">
        <v>240</v>
      </c>
      <c r="C152" s="79">
        <v>8474.74</v>
      </c>
    </row>
    <row r="153" spans="1:3" s="69" customFormat="1" ht="18" customHeight="1">
      <c r="A153" s="74">
        <v>2120103</v>
      </c>
      <c r="B153" s="74" t="s">
        <v>364</v>
      </c>
      <c r="C153" s="79">
        <v>70</v>
      </c>
    </row>
    <row r="154" spans="1:3" s="69" customFormat="1" ht="18" customHeight="1">
      <c r="A154" s="78" t="s">
        <v>365</v>
      </c>
      <c r="B154" s="78" t="s">
        <v>366</v>
      </c>
      <c r="C154" s="79">
        <v>8376.26</v>
      </c>
    </row>
    <row r="155" spans="1:3" s="69" customFormat="1" ht="18" customHeight="1">
      <c r="A155" s="78">
        <v>2120105</v>
      </c>
      <c r="B155" s="78" t="s">
        <v>367</v>
      </c>
      <c r="C155" s="79">
        <v>1750</v>
      </c>
    </row>
    <row r="156" spans="1:3" s="69" customFormat="1" ht="18" customHeight="1">
      <c r="A156" s="78">
        <v>2120106</v>
      </c>
      <c r="B156" s="78" t="s">
        <v>368</v>
      </c>
      <c r="C156" s="79">
        <v>43713.33</v>
      </c>
    </row>
    <row r="157" spans="1:3" s="69" customFormat="1" ht="18" customHeight="1">
      <c r="A157" s="78">
        <v>2120199</v>
      </c>
      <c r="B157" s="78" t="s">
        <v>369</v>
      </c>
      <c r="C157" s="79">
        <v>7080</v>
      </c>
    </row>
    <row r="158" spans="1:3" s="69" customFormat="1" ht="18" customHeight="1">
      <c r="A158" s="75">
        <v>21202</v>
      </c>
      <c r="B158" s="75" t="s">
        <v>370</v>
      </c>
      <c r="C158" s="77">
        <f>C159</f>
        <v>1340</v>
      </c>
    </row>
    <row r="159" spans="1:3" s="69" customFormat="1" ht="18" customHeight="1">
      <c r="A159" s="78" t="s">
        <v>371</v>
      </c>
      <c r="B159" s="78" t="s">
        <v>372</v>
      </c>
      <c r="C159" s="79">
        <v>1340</v>
      </c>
    </row>
    <row r="160" spans="1:3" s="69" customFormat="1" ht="18" customHeight="1">
      <c r="A160" s="75">
        <v>21205</v>
      </c>
      <c r="B160" s="75" t="s">
        <v>373</v>
      </c>
      <c r="C160" s="77">
        <f>C161</f>
        <v>16575</v>
      </c>
    </row>
    <row r="161" spans="1:3" s="69" customFormat="1" ht="18" customHeight="1">
      <c r="A161" s="78" t="s">
        <v>374</v>
      </c>
      <c r="B161" s="78" t="s">
        <v>375</v>
      </c>
      <c r="C161" s="79">
        <v>16575</v>
      </c>
    </row>
    <row r="162" spans="1:3" s="69" customFormat="1" ht="18" customHeight="1">
      <c r="A162" s="83" t="s">
        <v>376</v>
      </c>
      <c r="B162" s="84" t="s">
        <v>377</v>
      </c>
      <c r="C162" s="77">
        <f>C163</f>
        <v>35000</v>
      </c>
    </row>
    <row r="163" spans="1:3" s="69" customFormat="1" ht="18" customHeight="1">
      <c r="A163" s="78">
        <v>2129999</v>
      </c>
      <c r="B163" s="78" t="s">
        <v>378</v>
      </c>
      <c r="C163" s="79">
        <v>35000</v>
      </c>
    </row>
    <row r="164" spans="1:3" s="69" customFormat="1" ht="18" customHeight="1">
      <c r="A164" s="75">
        <v>213</v>
      </c>
      <c r="B164" s="75" t="s">
        <v>379</v>
      </c>
      <c r="C164" s="77">
        <f>C165+C172+C178</f>
        <v>16769.29</v>
      </c>
    </row>
    <row r="165" spans="1:3" s="69" customFormat="1" ht="18" customHeight="1">
      <c r="A165" s="75">
        <v>21301</v>
      </c>
      <c r="B165" s="75" t="s">
        <v>380</v>
      </c>
      <c r="C165" s="77">
        <f>SUM(C166:C171)</f>
        <v>4525.01</v>
      </c>
    </row>
    <row r="166" spans="1:3" s="69" customFormat="1" ht="18" customHeight="1">
      <c r="A166" s="74">
        <v>2130101</v>
      </c>
      <c r="B166" s="74" t="s">
        <v>363</v>
      </c>
      <c r="C166" s="79">
        <v>48</v>
      </c>
    </row>
    <row r="167" spans="1:3" s="69" customFormat="1" ht="18" customHeight="1">
      <c r="A167" s="74">
        <v>2130102</v>
      </c>
      <c r="B167" s="74" t="s">
        <v>381</v>
      </c>
      <c r="C167" s="79">
        <v>2414.46</v>
      </c>
    </row>
    <row r="168" spans="1:3" s="69" customFormat="1" ht="18" customHeight="1">
      <c r="A168" s="78">
        <v>2130122</v>
      </c>
      <c r="B168" s="78" t="s">
        <v>382</v>
      </c>
      <c r="C168" s="79">
        <v>330</v>
      </c>
    </row>
    <row r="169" spans="1:3" s="69" customFormat="1" ht="18" customHeight="1">
      <c r="A169" s="78">
        <v>2130126</v>
      </c>
      <c r="B169" s="78" t="s">
        <v>383</v>
      </c>
      <c r="C169" s="79">
        <f>820+300</f>
        <v>1120</v>
      </c>
    </row>
    <row r="170" spans="1:3" s="69" customFormat="1" ht="18" customHeight="1">
      <c r="A170" s="78">
        <v>2130135</v>
      </c>
      <c r="B170" s="78" t="s">
        <v>384</v>
      </c>
      <c r="C170" s="79">
        <v>200</v>
      </c>
    </row>
    <row r="171" spans="1:3" s="69" customFormat="1" ht="18" customHeight="1">
      <c r="A171" s="78" t="s">
        <v>385</v>
      </c>
      <c r="B171" s="78" t="s">
        <v>386</v>
      </c>
      <c r="C171" s="79">
        <v>412.55</v>
      </c>
    </row>
    <row r="172" spans="1:3" s="69" customFormat="1" ht="18" customHeight="1">
      <c r="A172" s="75">
        <v>21303</v>
      </c>
      <c r="B172" s="75" t="s">
        <v>387</v>
      </c>
      <c r="C172" s="77">
        <f>SUM(C173:C177)</f>
        <v>5009.28</v>
      </c>
    </row>
    <row r="173" spans="1:3" s="69" customFormat="1" ht="18" customHeight="1">
      <c r="A173" s="74">
        <v>2130301</v>
      </c>
      <c r="B173" s="74" t="s">
        <v>363</v>
      </c>
      <c r="C173" s="79">
        <v>33.6</v>
      </c>
    </row>
    <row r="174" spans="1:3" s="69" customFormat="1" ht="18" customHeight="1">
      <c r="A174" s="74">
        <v>2130302</v>
      </c>
      <c r="B174" s="75" t="s">
        <v>388</v>
      </c>
      <c r="C174" s="79">
        <v>140</v>
      </c>
    </row>
    <row r="175" spans="1:3" s="69" customFormat="1" ht="18" customHeight="1">
      <c r="A175" s="74">
        <v>2130305</v>
      </c>
      <c r="B175" s="74" t="s">
        <v>389</v>
      </c>
      <c r="C175" s="79">
        <v>2865</v>
      </c>
    </row>
    <row r="176" spans="1:3" s="69" customFormat="1" ht="18" customHeight="1">
      <c r="A176" s="78">
        <v>2130306</v>
      </c>
      <c r="B176" s="78" t="s">
        <v>390</v>
      </c>
      <c r="C176" s="79">
        <v>1870.68</v>
      </c>
    </row>
    <row r="177" spans="1:3" s="69" customFormat="1" ht="18" customHeight="1">
      <c r="A177" s="78">
        <v>2130314</v>
      </c>
      <c r="B177" s="78" t="s">
        <v>391</v>
      </c>
      <c r="C177" s="79">
        <v>100</v>
      </c>
    </row>
    <row r="178" spans="1:3" s="69" customFormat="1" ht="18" customHeight="1">
      <c r="A178" s="75">
        <v>21307</v>
      </c>
      <c r="B178" s="75" t="s">
        <v>392</v>
      </c>
      <c r="C178" s="77">
        <f>C179</f>
        <v>7235</v>
      </c>
    </row>
    <row r="179" spans="1:3" s="69" customFormat="1" ht="18" customHeight="1">
      <c r="A179" s="78" t="s">
        <v>393</v>
      </c>
      <c r="B179" s="78" t="s">
        <v>394</v>
      </c>
      <c r="C179" s="79">
        <v>7235</v>
      </c>
    </row>
    <row r="180" spans="1:3" s="69" customFormat="1" ht="18" customHeight="1">
      <c r="A180" s="75">
        <v>214</v>
      </c>
      <c r="B180" s="75" t="s">
        <v>395</v>
      </c>
      <c r="C180" s="77">
        <f>SUM(C181:C184)</f>
        <v>4654</v>
      </c>
    </row>
    <row r="181" spans="1:3" s="69" customFormat="1" ht="18" customHeight="1">
      <c r="A181" s="74">
        <v>2140101</v>
      </c>
      <c r="B181" s="74" t="s">
        <v>199</v>
      </c>
      <c r="C181" s="79">
        <v>24</v>
      </c>
    </row>
    <row r="182" spans="1:3" s="69" customFormat="1" ht="18" customHeight="1">
      <c r="A182" s="74">
        <v>2140103</v>
      </c>
      <c r="B182" s="74" t="s">
        <v>203</v>
      </c>
      <c r="C182" s="79">
        <v>26</v>
      </c>
    </row>
    <row r="183" spans="1:3" s="69" customFormat="1" ht="18" customHeight="1">
      <c r="A183" s="74">
        <v>2140104</v>
      </c>
      <c r="B183" s="74" t="s">
        <v>396</v>
      </c>
      <c r="C183" s="79">
        <v>4592</v>
      </c>
    </row>
    <row r="184" spans="1:3" s="69" customFormat="1" ht="18" customHeight="1">
      <c r="A184" s="74">
        <v>2140106</v>
      </c>
      <c r="B184" s="74" t="s">
        <v>397</v>
      </c>
      <c r="C184" s="79">
        <v>12</v>
      </c>
    </row>
    <row r="185" spans="1:3" s="69" customFormat="1" ht="18" customHeight="1">
      <c r="A185" s="75" t="s">
        <v>398</v>
      </c>
      <c r="B185" s="75" t="s">
        <v>399</v>
      </c>
      <c r="C185" s="77">
        <f>C186</f>
        <v>3200</v>
      </c>
    </row>
    <row r="186" spans="1:3" s="69" customFormat="1" ht="18" customHeight="1">
      <c r="A186" s="75" t="s">
        <v>400</v>
      </c>
      <c r="B186" s="75" t="s">
        <v>401</v>
      </c>
      <c r="C186" s="77">
        <f>C187</f>
        <v>3200</v>
      </c>
    </row>
    <row r="187" spans="1:3" s="69" customFormat="1" ht="18" customHeight="1">
      <c r="A187" s="74" t="s">
        <v>402</v>
      </c>
      <c r="B187" s="74" t="s">
        <v>403</v>
      </c>
      <c r="C187" s="79">
        <v>3200</v>
      </c>
    </row>
    <row r="188" spans="1:3" s="69" customFormat="1" ht="18" customHeight="1">
      <c r="A188" s="75">
        <v>216</v>
      </c>
      <c r="B188" s="75" t="s">
        <v>404</v>
      </c>
      <c r="C188" s="77">
        <f>C189+C191</f>
        <v>1593</v>
      </c>
    </row>
    <row r="189" spans="1:3" s="69" customFormat="1" ht="18" customHeight="1">
      <c r="A189" s="75" t="s">
        <v>405</v>
      </c>
      <c r="B189" s="75" t="s">
        <v>406</v>
      </c>
      <c r="C189" s="77">
        <v>1252</v>
      </c>
    </row>
    <row r="190" spans="1:3" s="69" customFormat="1" ht="18" customHeight="1">
      <c r="A190" s="74" t="s">
        <v>407</v>
      </c>
      <c r="B190" s="74" t="s">
        <v>240</v>
      </c>
      <c r="C190" s="79">
        <v>1252</v>
      </c>
    </row>
    <row r="191" spans="1:3" s="69" customFormat="1" ht="18" customHeight="1">
      <c r="A191" s="94" t="s">
        <v>408</v>
      </c>
      <c r="B191" s="75" t="s">
        <v>409</v>
      </c>
      <c r="C191" s="77">
        <v>341</v>
      </c>
    </row>
    <row r="192" spans="1:3" s="69" customFormat="1" ht="18" customHeight="1">
      <c r="A192" s="95" t="s">
        <v>410</v>
      </c>
      <c r="B192" s="96" t="s">
        <v>411</v>
      </c>
      <c r="C192" s="79">
        <v>341</v>
      </c>
    </row>
    <row r="193" spans="1:3" s="69" customFormat="1" ht="18" customHeight="1">
      <c r="A193" s="83" t="s">
        <v>412</v>
      </c>
      <c r="B193" s="84" t="s">
        <v>413</v>
      </c>
      <c r="C193" s="77">
        <f>C194</f>
        <v>50</v>
      </c>
    </row>
    <row r="194" spans="1:3" s="69" customFormat="1" ht="18" customHeight="1">
      <c r="A194" s="83" t="s">
        <v>414</v>
      </c>
      <c r="B194" s="84" t="s">
        <v>415</v>
      </c>
      <c r="C194" s="77">
        <f>C195</f>
        <v>50</v>
      </c>
    </row>
    <row r="195" spans="1:3" s="69" customFormat="1" ht="18" customHeight="1">
      <c r="A195" s="78">
        <v>2200502</v>
      </c>
      <c r="B195" s="78" t="s">
        <v>240</v>
      </c>
      <c r="C195" s="79">
        <v>50</v>
      </c>
    </row>
    <row r="196" spans="1:3" s="69" customFormat="1" ht="18" customHeight="1">
      <c r="A196" s="75">
        <v>224</v>
      </c>
      <c r="B196" s="75" t="s">
        <v>416</v>
      </c>
      <c r="C196" s="77">
        <f>C197+C200</f>
        <v>4147.3599999999997</v>
      </c>
    </row>
    <row r="197" spans="1:3" s="69" customFormat="1" ht="18" customHeight="1">
      <c r="A197" s="75">
        <v>22401</v>
      </c>
      <c r="B197" s="75" t="s">
        <v>417</v>
      </c>
      <c r="C197" s="77">
        <f>SUM(C198:C199)</f>
        <v>3250.56</v>
      </c>
    </row>
    <row r="198" spans="1:3" s="69" customFormat="1" ht="18" customHeight="1">
      <c r="A198" s="74">
        <v>2240102</v>
      </c>
      <c r="B198" s="74" t="s">
        <v>240</v>
      </c>
      <c r="C198" s="79">
        <v>825.56</v>
      </c>
    </row>
    <row r="199" spans="1:3" s="69" customFormat="1" ht="18" customHeight="1">
      <c r="A199" s="78" t="s">
        <v>418</v>
      </c>
      <c r="B199" s="78" t="s">
        <v>419</v>
      </c>
      <c r="C199" s="79">
        <v>2425</v>
      </c>
    </row>
    <row r="200" spans="1:3" s="69" customFormat="1" ht="18" customHeight="1">
      <c r="A200" s="83" t="s">
        <v>420</v>
      </c>
      <c r="B200" s="84" t="s">
        <v>421</v>
      </c>
      <c r="C200" s="77">
        <f>SUM(C201:C202)</f>
        <v>896.8</v>
      </c>
    </row>
    <row r="201" spans="1:3" s="69" customFormat="1" ht="18" customHeight="1">
      <c r="A201" s="78" t="s">
        <v>422</v>
      </c>
      <c r="B201" s="78" t="s">
        <v>240</v>
      </c>
      <c r="C201" s="79">
        <v>486.8</v>
      </c>
    </row>
    <row r="202" spans="1:3" s="69" customFormat="1" ht="18" customHeight="1">
      <c r="A202" s="78">
        <v>2240204</v>
      </c>
      <c r="B202" s="78" t="s">
        <v>423</v>
      </c>
      <c r="C202" s="79">
        <v>410</v>
      </c>
    </row>
    <row r="203" spans="1:3" s="69" customFormat="1" ht="18" customHeight="1">
      <c r="A203" s="97">
        <v>227</v>
      </c>
      <c r="B203" s="97" t="s">
        <v>424</v>
      </c>
      <c r="C203" s="77">
        <v>5000</v>
      </c>
    </row>
    <row r="204" spans="1:3" s="69" customFormat="1" ht="18" customHeight="1">
      <c r="A204" s="75">
        <v>232</v>
      </c>
      <c r="B204" s="75" t="s">
        <v>425</v>
      </c>
      <c r="C204" s="77">
        <f>C205</f>
        <v>27.12</v>
      </c>
    </row>
    <row r="205" spans="1:3" s="69" customFormat="1" ht="18" customHeight="1">
      <c r="A205" s="75">
        <v>23203</v>
      </c>
      <c r="B205" s="75" t="s">
        <v>426</v>
      </c>
      <c r="C205" s="77">
        <f>C206</f>
        <v>27.12</v>
      </c>
    </row>
    <row r="206" spans="1:3" s="69" customFormat="1" ht="18" customHeight="1">
      <c r="A206" s="78" t="s">
        <v>427</v>
      </c>
      <c r="B206" s="78" t="s">
        <v>428</v>
      </c>
      <c r="C206" s="79">
        <v>27.12</v>
      </c>
    </row>
    <row r="207" spans="1:3" s="69" customFormat="1" ht="18" customHeight="1">
      <c r="A207" s="83" t="s">
        <v>429</v>
      </c>
      <c r="B207" s="84" t="s">
        <v>430</v>
      </c>
      <c r="C207" s="77">
        <f>C208</f>
        <v>10</v>
      </c>
    </row>
    <row r="208" spans="1:3" s="69" customFormat="1" ht="18" customHeight="1">
      <c r="A208" s="83" t="s">
        <v>431</v>
      </c>
      <c r="B208" s="84" t="s">
        <v>432</v>
      </c>
      <c r="C208" s="77">
        <v>10</v>
      </c>
    </row>
  </sheetData>
  <mergeCells count="2">
    <mergeCell ref="A1:C1"/>
    <mergeCell ref="A2:C2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9" orientation="portrait" useFirstPageNumber="1" verticalDpi="300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9" sqref="C9"/>
    </sheetView>
  </sheetViews>
  <sheetFormatPr defaultColWidth="9" defaultRowHeight="13.5"/>
  <cols>
    <col min="1" max="1" width="31.25" customWidth="1"/>
    <col min="2" max="2" width="14.625" customWidth="1"/>
    <col min="3" max="3" width="12.375" customWidth="1"/>
    <col min="4" max="4" width="9.625" customWidth="1"/>
    <col min="5" max="5" width="12.375" customWidth="1"/>
  </cols>
  <sheetData>
    <row r="1" spans="1:5" ht="30" customHeight="1">
      <c r="A1" s="261" t="s">
        <v>22</v>
      </c>
      <c r="B1" s="261"/>
      <c r="C1" s="261"/>
      <c r="D1" s="261"/>
      <c r="E1" s="261"/>
    </row>
    <row r="2" spans="1:5" ht="18.75">
      <c r="A2" s="220" t="s">
        <v>433</v>
      </c>
      <c r="B2" s="220"/>
      <c r="C2" s="220"/>
      <c r="D2" s="220"/>
      <c r="E2" s="220"/>
    </row>
    <row r="3" spans="1:5" ht="24.95" customHeight="1">
      <c r="A3" s="50"/>
      <c r="B3" s="51"/>
      <c r="C3" s="51"/>
      <c r="D3" s="51"/>
      <c r="E3" s="52" t="s">
        <v>34</v>
      </c>
    </row>
    <row r="4" spans="1:5" ht="24.95" customHeight="1">
      <c r="A4" s="223"/>
      <c r="B4" s="206" t="s">
        <v>137</v>
      </c>
      <c r="C4" s="206" t="s">
        <v>138</v>
      </c>
      <c r="D4" s="221" t="s">
        <v>38</v>
      </c>
      <c r="E4" s="222"/>
    </row>
    <row r="5" spans="1:5" ht="24.95" customHeight="1">
      <c r="A5" s="223"/>
      <c r="B5" s="207"/>
      <c r="C5" s="207"/>
      <c r="D5" s="24" t="s">
        <v>40</v>
      </c>
      <c r="E5" s="24" t="s">
        <v>41</v>
      </c>
    </row>
    <row r="6" spans="1:5" ht="24.95" customHeight="1">
      <c r="A6" s="53" t="s">
        <v>92</v>
      </c>
      <c r="B6" s="27">
        <f>SUM(B7:B11)</f>
        <v>172786</v>
      </c>
      <c r="C6" s="27">
        <f>SUM(C7:C11)</f>
        <v>55709</v>
      </c>
      <c r="D6" s="27">
        <f>B6-C6</f>
        <v>117077</v>
      </c>
      <c r="E6" s="28">
        <f>D6/C6</f>
        <v>2.10158143208458</v>
      </c>
    </row>
    <row r="7" spans="1:5" ht="24.95" customHeight="1">
      <c r="A7" s="68" t="s">
        <v>93</v>
      </c>
      <c r="B7" s="31"/>
      <c r="C7" s="31"/>
      <c r="D7" s="32"/>
      <c r="E7" s="33"/>
    </row>
    <row r="8" spans="1:5" ht="24.95" customHeight="1">
      <c r="A8" s="68" t="s">
        <v>94</v>
      </c>
      <c r="B8" s="31"/>
      <c r="C8" s="34"/>
      <c r="D8" s="32"/>
      <c r="E8" s="33"/>
    </row>
    <row r="9" spans="1:5" ht="24.95" customHeight="1">
      <c r="A9" s="68" t="s">
        <v>95</v>
      </c>
      <c r="B9" s="31">
        <v>172786</v>
      </c>
      <c r="C9" s="35">
        <v>55709</v>
      </c>
      <c r="D9" s="32">
        <f>B9-C9</f>
        <v>117077</v>
      </c>
      <c r="E9" s="33">
        <f>D9/C9</f>
        <v>2.10158143208458</v>
      </c>
    </row>
    <row r="10" spans="1:5" ht="24.95" customHeight="1">
      <c r="A10" s="68" t="s">
        <v>96</v>
      </c>
      <c r="B10" s="31"/>
      <c r="C10" s="31"/>
      <c r="D10" s="32"/>
      <c r="E10" s="33"/>
    </row>
    <row r="11" spans="1:5" ht="24.95" customHeight="1">
      <c r="A11" s="68" t="s">
        <v>97</v>
      </c>
      <c r="B11" s="31"/>
      <c r="C11" s="31"/>
      <c r="D11" s="32"/>
      <c r="E11" s="33"/>
    </row>
    <row r="12" spans="1:5" ht="24.95" customHeight="1">
      <c r="B12" s="36"/>
      <c r="C12" s="36"/>
      <c r="D12" s="36"/>
      <c r="E12" s="36"/>
    </row>
  </sheetData>
  <mergeCells count="6">
    <mergeCell ref="A1:E1"/>
    <mergeCell ref="A2:E2"/>
    <mergeCell ref="D4:E4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25" orientation="portrait" useFirstPageNumber="1" verticalDpi="300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13" sqref="J13"/>
    </sheetView>
  </sheetViews>
  <sheetFormatPr defaultColWidth="9" defaultRowHeight="13.5"/>
  <cols>
    <col min="1" max="1" width="42.5" customWidth="1"/>
    <col min="2" max="2" width="11.125" customWidth="1"/>
    <col min="3" max="3" width="10.875" customWidth="1"/>
    <col min="4" max="4" width="11.25" customWidth="1"/>
    <col min="5" max="5" width="10.375" customWidth="1"/>
  </cols>
  <sheetData>
    <row r="1" spans="1:5" ht="24.95" customHeight="1">
      <c r="A1" s="261" t="s">
        <v>24</v>
      </c>
      <c r="B1" s="261"/>
      <c r="C1" s="261"/>
      <c r="D1" s="261"/>
      <c r="E1" s="261"/>
    </row>
    <row r="2" spans="1:5" ht="18.75">
      <c r="A2" s="220" t="s">
        <v>434</v>
      </c>
      <c r="B2" s="220"/>
      <c r="C2" s="220"/>
      <c r="D2" s="220"/>
      <c r="E2" s="220"/>
    </row>
    <row r="3" spans="1:5" ht="24.95" customHeight="1">
      <c r="A3" s="50"/>
      <c r="B3" s="51"/>
      <c r="C3" s="51"/>
      <c r="D3" s="51"/>
      <c r="E3" s="52" t="s">
        <v>34</v>
      </c>
    </row>
    <row r="4" spans="1:5" ht="21.95" customHeight="1">
      <c r="A4" s="223"/>
      <c r="B4" s="206" t="s">
        <v>137</v>
      </c>
      <c r="C4" s="206" t="s">
        <v>138</v>
      </c>
      <c r="D4" s="221" t="s">
        <v>38</v>
      </c>
      <c r="E4" s="222"/>
    </row>
    <row r="5" spans="1:5" ht="21.95" customHeight="1">
      <c r="A5" s="223"/>
      <c r="B5" s="207"/>
      <c r="C5" s="207"/>
      <c r="D5" s="24" t="s">
        <v>40</v>
      </c>
      <c r="E5" s="24" t="s">
        <v>41</v>
      </c>
    </row>
    <row r="6" spans="1:5" ht="21.95" customHeight="1">
      <c r="A6" s="53" t="s">
        <v>102</v>
      </c>
      <c r="B6" s="27">
        <f>B7+B8+B9+B12+B13+B15+B17+B19+B21</f>
        <v>167971.23</v>
      </c>
      <c r="C6" s="27">
        <f>C7+C8+C9+C12+C13+C15+C17+C19+C21</f>
        <v>63352.57</v>
      </c>
      <c r="D6" s="27">
        <f>B6-C6</f>
        <v>104618.66</v>
      </c>
      <c r="E6" s="28">
        <f>D6/C6</f>
        <v>1.6513719964320299</v>
      </c>
    </row>
    <row r="7" spans="1:5" ht="21.95" customHeight="1">
      <c r="A7" s="54" t="s">
        <v>435</v>
      </c>
      <c r="B7" s="31"/>
      <c r="C7" s="31"/>
      <c r="D7" s="27"/>
      <c r="E7" s="55"/>
    </row>
    <row r="8" spans="1:5" ht="21.95" customHeight="1">
      <c r="A8" s="54" t="s">
        <v>436</v>
      </c>
      <c r="B8" s="31"/>
      <c r="C8" s="31"/>
      <c r="D8" s="27"/>
      <c r="E8" s="55"/>
    </row>
    <row r="9" spans="1:5" ht="21.95" customHeight="1">
      <c r="A9" s="56" t="s">
        <v>437</v>
      </c>
      <c r="B9" s="31">
        <f>SUM(B10:B11)</f>
        <v>167504</v>
      </c>
      <c r="C9" s="31">
        <f>SUM(C10:C11)</f>
        <v>62948.57</v>
      </c>
      <c r="D9" s="32">
        <f>B9-C9</f>
        <v>104555.43</v>
      </c>
      <c r="E9" s="33">
        <f>D9/C9</f>
        <v>1.66096592821727</v>
      </c>
    </row>
    <row r="10" spans="1:5" ht="21.95" customHeight="1">
      <c r="A10" s="57" t="s">
        <v>107</v>
      </c>
      <c r="B10" s="58">
        <v>167504</v>
      </c>
      <c r="C10" s="35">
        <v>62948.57</v>
      </c>
      <c r="D10" s="32">
        <f>B10-C10</f>
        <v>104555.43</v>
      </c>
      <c r="E10" s="33">
        <f>D10/C10</f>
        <v>1.66096592821727</v>
      </c>
    </row>
    <row r="11" spans="1:5" ht="21.95" customHeight="1">
      <c r="A11" s="59" t="s">
        <v>110</v>
      </c>
      <c r="B11" s="31"/>
      <c r="C11" s="35"/>
      <c r="D11" s="32"/>
      <c r="E11" s="33"/>
    </row>
    <row r="12" spans="1:5" ht="21.95" customHeight="1">
      <c r="A12" s="56" t="s">
        <v>438</v>
      </c>
      <c r="B12" s="31"/>
      <c r="C12" s="35"/>
      <c r="D12" s="32"/>
      <c r="E12" s="60"/>
    </row>
    <row r="13" spans="1:5" ht="21.95" customHeight="1">
      <c r="A13" s="56" t="s">
        <v>439</v>
      </c>
      <c r="B13" s="31"/>
      <c r="C13" s="35"/>
      <c r="D13" s="32"/>
      <c r="E13" s="60"/>
    </row>
    <row r="14" spans="1:5" ht="21.95" customHeight="1">
      <c r="A14" s="61" t="s">
        <v>440</v>
      </c>
      <c r="B14" s="31"/>
      <c r="C14" s="31"/>
      <c r="D14" s="32"/>
      <c r="E14" s="60"/>
    </row>
    <row r="15" spans="1:5" ht="21.95" customHeight="1">
      <c r="A15" s="62" t="s">
        <v>441</v>
      </c>
      <c r="B15" s="31"/>
      <c r="C15" s="31">
        <f>C16</f>
        <v>9</v>
      </c>
      <c r="D15" s="32">
        <f>B15-C15</f>
        <v>-9</v>
      </c>
      <c r="E15" s="33">
        <f>D15/C15</f>
        <v>-1</v>
      </c>
    </row>
    <row r="16" spans="1:5" ht="21.95" customHeight="1">
      <c r="A16" s="61" t="s">
        <v>442</v>
      </c>
      <c r="B16" s="31"/>
      <c r="C16" s="35">
        <v>9</v>
      </c>
      <c r="D16" s="32">
        <f>B16-C16</f>
        <v>-9</v>
      </c>
      <c r="E16" s="33">
        <f>D16/C16</f>
        <v>-1</v>
      </c>
    </row>
    <row r="17" spans="1:5" ht="21.95" customHeight="1">
      <c r="A17" s="63" t="s">
        <v>443</v>
      </c>
      <c r="B17" s="32">
        <f>B18</f>
        <v>457.23</v>
      </c>
      <c r="C17" s="32">
        <f>C18</f>
        <v>393</v>
      </c>
      <c r="D17" s="32">
        <f>B17-C17</f>
        <v>64.23</v>
      </c>
      <c r="E17" s="33">
        <f>D17/C17</f>
        <v>0.16343511450381701</v>
      </c>
    </row>
    <row r="18" spans="1:5" ht="21.95" customHeight="1">
      <c r="A18" s="64" t="s">
        <v>117</v>
      </c>
      <c r="B18" s="32">
        <v>457.23</v>
      </c>
      <c r="C18" s="35">
        <v>393</v>
      </c>
      <c r="D18" s="32">
        <f>B18-C18</f>
        <v>64.23</v>
      </c>
      <c r="E18" s="33">
        <f>D18/C18</f>
        <v>0.16343511450381701</v>
      </c>
    </row>
    <row r="19" spans="1:5" ht="21.95" customHeight="1">
      <c r="A19" s="63" t="s">
        <v>444</v>
      </c>
      <c r="B19" s="32">
        <f>B20</f>
        <v>10</v>
      </c>
      <c r="C19" s="32">
        <f>C20</f>
        <v>2</v>
      </c>
      <c r="D19" s="32">
        <f t="shared" ref="D19:D20" si="0">B19-C19</f>
        <v>8</v>
      </c>
      <c r="E19" s="33">
        <f t="shared" ref="E19:E20" si="1">D19/C19</f>
        <v>4</v>
      </c>
    </row>
    <row r="20" spans="1:5" ht="21.95" customHeight="1">
      <c r="A20" s="64" t="s">
        <v>119</v>
      </c>
      <c r="B20" s="32">
        <v>10</v>
      </c>
      <c r="C20" s="65">
        <v>2</v>
      </c>
      <c r="D20" s="32">
        <f t="shared" si="0"/>
        <v>8</v>
      </c>
      <c r="E20" s="33">
        <f t="shared" si="1"/>
        <v>4</v>
      </c>
    </row>
    <row r="21" spans="1:5" ht="21.95" customHeight="1">
      <c r="A21" s="66" t="s">
        <v>445</v>
      </c>
      <c r="B21" s="65"/>
      <c r="C21" s="35"/>
      <c r="D21" s="32"/>
      <c r="E21" s="33"/>
    </row>
    <row r="22" spans="1:5" ht="21.95" customHeight="1">
      <c r="A22" s="66" t="s">
        <v>121</v>
      </c>
      <c r="B22" s="65"/>
      <c r="C22" s="35"/>
      <c r="D22" s="32"/>
      <c r="E22" s="35"/>
    </row>
    <row r="23" spans="1:5" ht="21.95" customHeight="1">
      <c r="A23" s="66"/>
      <c r="B23" s="65"/>
      <c r="C23" s="35"/>
      <c r="D23" s="32"/>
      <c r="E23" s="35"/>
    </row>
    <row r="24" spans="1:5" ht="21.95" customHeight="1">
      <c r="A24" s="67" t="s">
        <v>186</v>
      </c>
      <c r="B24" s="27">
        <v>4815</v>
      </c>
      <c r="C24" s="27">
        <v>2080</v>
      </c>
      <c r="D24" s="27">
        <f>B24-C24</f>
        <v>2735</v>
      </c>
      <c r="E24" s="28">
        <f>D24/C24</f>
        <v>1.31490384615385</v>
      </c>
    </row>
    <row r="25" spans="1:5" ht="21.95" customHeight="1"/>
    <row r="26" spans="1:5" ht="21.95" customHeight="1"/>
  </sheetData>
  <mergeCells count="6">
    <mergeCell ref="A1:E1"/>
    <mergeCell ref="A2:E2"/>
    <mergeCell ref="D4:E4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26" orientation="portrait" useFirstPageNumber="1" verticalDpi="300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K12" sqref="K12"/>
    </sheetView>
  </sheetViews>
  <sheetFormatPr defaultColWidth="9" defaultRowHeight="13.5"/>
  <cols>
    <col min="1" max="1" width="21" customWidth="1"/>
    <col min="2" max="2" width="40.75" customWidth="1"/>
    <col min="3" max="3" width="22.25" customWidth="1"/>
  </cols>
  <sheetData>
    <row r="1" spans="1:3" ht="50.1" customHeight="1">
      <c r="A1" s="262" t="s">
        <v>446</v>
      </c>
      <c r="B1" s="263"/>
      <c r="C1" s="263"/>
    </row>
    <row r="2" spans="1:3" ht="18.75">
      <c r="A2" s="264" t="s">
        <v>447</v>
      </c>
      <c r="B2" s="264"/>
      <c r="C2" s="264"/>
    </row>
    <row r="3" spans="1:3" ht="21.95" customHeight="1">
      <c r="A3" s="38"/>
      <c r="B3" s="38"/>
      <c r="C3" s="36" t="s">
        <v>34</v>
      </c>
    </row>
    <row r="4" spans="1:3" s="37" customFormat="1" ht="24.95" customHeight="1">
      <c r="A4" s="39" t="s">
        <v>448</v>
      </c>
      <c r="B4" s="39" t="s">
        <v>449</v>
      </c>
      <c r="C4" s="39" t="s">
        <v>450</v>
      </c>
    </row>
    <row r="5" spans="1:3" s="37" customFormat="1" ht="21.95" customHeight="1">
      <c r="A5" s="39"/>
      <c r="B5" s="39" t="s">
        <v>451</v>
      </c>
      <c r="C5" s="40">
        <f>C6+C12+C15+C18</f>
        <v>172786.2255</v>
      </c>
    </row>
    <row r="6" spans="1:3" s="37" customFormat="1" ht="21.95" customHeight="1">
      <c r="A6" s="41" t="s">
        <v>452</v>
      </c>
      <c r="B6" s="41" t="s">
        <v>453</v>
      </c>
      <c r="C6" s="40">
        <f>C7</f>
        <v>167504.00039999999</v>
      </c>
    </row>
    <row r="7" spans="1:3" s="37" customFormat="1" ht="21.95" customHeight="1">
      <c r="A7" s="41" t="s">
        <v>454</v>
      </c>
      <c r="B7" s="41" t="s">
        <v>455</v>
      </c>
      <c r="C7" s="40">
        <f>SUM(C8:C11)</f>
        <v>167504.00039999999</v>
      </c>
    </row>
    <row r="8" spans="1:3" s="37" customFormat="1" ht="21.95" customHeight="1">
      <c r="A8" s="42" t="s">
        <v>456</v>
      </c>
      <c r="B8" s="42" t="s">
        <v>457</v>
      </c>
      <c r="C8" s="43">
        <v>13695.680399999999</v>
      </c>
    </row>
    <row r="9" spans="1:3" s="37" customFormat="1" ht="21.95" customHeight="1">
      <c r="A9" s="42" t="s">
        <v>458</v>
      </c>
      <c r="B9" s="42" t="s">
        <v>459</v>
      </c>
      <c r="C9" s="43">
        <v>65089.32</v>
      </c>
    </row>
    <row r="10" spans="1:3" s="37" customFormat="1" ht="21.95" customHeight="1">
      <c r="A10" s="42" t="s">
        <v>460</v>
      </c>
      <c r="B10" s="42" t="s">
        <v>461</v>
      </c>
      <c r="C10" s="43">
        <v>78377</v>
      </c>
    </row>
    <row r="11" spans="1:3" ht="21.95" customHeight="1">
      <c r="A11" s="42" t="s">
        <v>462</v>
      </c>
      <c r="B11" s="42" t="s">
        <v>463</v>
      </c>
      <c r="C11" s="43">
        <v>10342</v>
      </c>
    </row>
    <row r="12" spans="1:3" s="37" customFormat="1" ht="21.95" customHeight="1">
      <c r="A12" s="41" t="s">
        <v>464</v>
      </c>
      <c r="B12" s="41" t="s">
        <v>465</v>
      </c>
      <c r="C12" s="40">
        <f>C13</f>
        <v>4815</v>
      </c>
    </row>
    <row r="13" spans="1:3" s="37" customFormat="1" ht="21.95" customHeight="1">
      <c r="A13" s="41" t="s">
        <v>466</v>
      </c>
      <c r="B13" s="41" t="s">
        <v>467</v>
      </c>
      <c r="C13" s="40">
        <f>C14</f>
        <v>4815</v>
      </c>
    </row>
    <row r="14" spans="1:3" ht="21.95" customHeight="1">
      <c r="A14" s="42" t="s">
        <v>468</v>
      </c>
      <c r="B14" s="42" t="s">
        <v>469</v>
      </c>
      <c r="C14" s="43">
        <v>4815</v>
      </c>
    </row>
    <row r="15" spans="1:3" s="37" customFormat="1" ht="21.95" customHeight="1">
      <c r="A15" s="41" t="s">
        <v>470</v>
      </c>
      <c r="B15" s="41" t="s">
        <v>471</v>
      </c>
      <c r="C15" s="40">
        <f>C16</f>
        <v>457.2251</v>
      </c>
    </row>
    <row r="16" spans="1:3" s="37" customFormat="1" ht="21.95" customHeight="1">
      <c r="A16" s="41" t="s">
        <v>472</v>
      </c>
      <c r="B16" s="41" t="s">
        <v>473</v>
      </c>
      <c r="C16" s="40">
        <f>C17</f>
        <v>457.2251</v>
      </c>
    </row>
    <row r="17" spans="1:3" ht="21.95" customHeight="1">
      <c r="A17" s="42" t="s">
        <v>474</v>
      </c>
      <c r="B17" s="42" t="s">
        <v>117</v>
      </c>
      <c r="C17" s="43">
        <v>457.2251</v>
      </c>
    </row>
    <row r="18" spans="1:3" s="37" customFormat="1" ht="21.95" customHeight="1">
      <c r="A18" s="41" t="s">
        <v>429</v>
      </c>
      <c r="B18" s="41" t="s">
        <v>475</v>
      </c>
      <c r="C18" s="40">
        <f>C19</f>
        <v>10</v>
      </c>
    </row>
    <row r="19" spans="1:3" s="37" customFormat="1" ht="21.95" customHeight="1">
      <c r="A19" s="44" t="s">
        <v>476</v>
      </c>
      <c r="B19" s="44" t="s">
        <v>477</v>
      </c>
      <c r="C19" s="45">
        <f>C20</f>
        <v>10</v>
      </c>
    </row>
    <row r="20" spans="1:3" ht="21.95" customHeight="1">
      <c r="A20" s="46" t="s">
        <v>478</v>
      </c>
      <c r="B20" s="46" t="s">
        <v>479</v>
      </c>
      <c r="C20" s="47">
        <v>10</v>
      </c>
    </row>
    <row r="21" spans="1:3" ht="21.95" customHeight="1">
      <c r="A21" s="48"/>
      <c r="B21" s="48"/>
      <c r="C21" s="49"/>
    </row>
    <row r="22" spans="1:3">
      <c r="C22" s="36"/>
    </row>
    <row r="23" spans="1:3">
      <c r="C23" s="36"/>
    </row>
  </sheetData>
  <mergeCells count="2">
    <mergeCell ref="A1:C1"/>
    <mergeCell ref="A2:C2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27" orientation="portrait" useFirstPageNumber="1" verticalDpi="300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6" sqref="F16"/>
    </sheetView>
  </sheetViews>
  <sheetFormatPr defaultColWidth="9" defaultRowHeight="13.5"/>
  <cols>
    <col min="1" max="1" width="34.125" customWidth="1"/>
    <col min="2" max="2" width="13.875" customWidth="1"/>
    <col min="3" max="3" width="12.875" customWidth="1"/>
    <col min="4" max="4" width="9.125"/>
    <col min="5" max="5" width="11.625" customWidth="1"/>
  </cols>
  <sheetData>
    <row r="1" spans="1:5" ht="30" customHeight="1">
      <c r="A1" s="261" t="s">
        <v>28</v>
      </c>
      <c r="B1" s="261"/>
      <c r="C1" s="261"/>
      <c r="D1" s="261"/>
      <c r="E1" s="261"/>
    </row>
    <row r="2" spans="1:5" ht="18.75">
      <c r="A2" s="264" t="s">
        <v>480</v>
      </c>
      <c r="B2" s="264"/>
      <c r="C2" s="264"/>
      <c r="D2" s="264"/>
      <c r="E2" s="264"/>
    </row>
    <row r="3" spans="1:5" ht="24.95" customHeight="1">
      <c r="A3" s="22"/>
      <c r="B3" s="23"/>
      <c r="E3" t="s">
        <v>34</v>
      </c>
    </row>
    <row r="4" spans="1:5" ht="24.95" customHeight="1">
      <c r="A4" s="265" t="s">
        <v>481</v>
      </c>
      <c r="B4" s="267" t="s">
        <v>137</v>
      </c>
      <c r="C4" s="206" t="s">
        <v>138</v>
      </c>
      <c r="D4" s="221" t="s">
        <v>38</v>
      </c>
      <c r="E4" s="222"/>
    </row>
    <row r="5" spans="1:5" ht="24.95" customHeight="1">
      <c r="A5" s="266"/>
      <c r="B5" s="267"/>
      <c r="C5" s="207"/>
      <c r="D5" s="24" t="s">
        <v>40</v>
      </c>
      <c r="E5" s="24" t="s">
        <v>41</v>
      </c>
    </row>
    <row r="6" spans="1:5" ht="24.95" customHeight="1">
      <c r="A6" s="25" t="s">
        <v>482</v>
      </c>
      <c r="B6" s="26">
        <f>SUM(B7:B9)</f>
        <v>160300</v>
      </c>
      <c r="C6" s="27">
        <f>SUM(C7:C9)</f>
        <v>206413</v>
      </c>
      <c r="D6" s="27">
        <f>B6-C6</f>
        <v>-46113</v>
      </c>
      <c r="E6" s="28">
        <f>D6/C6</f>
        <v>-0.22340162683551901</v>
      </c>
    </row>
    <row r="7" spans="1:5" ht="24.95" customHeight="1">
      <c r="A7" s="29" t="s">
        <v>483</v>
      </c>
      <c r="B7" s="30"/>
      <c r="C7" s="31"/>
      <c r="D7" s="32"/>
      <c r="E7" s="33"/>
    </row>
    <row r="8" spans="1:5" ht="24.95" customHeight="1">
      <c r="A8" s="29" t="s">
        <v>484</v>
      </c>
      <c r="B8" s="30"/>
      <c r="C8" s="34"/>
      <c r="D8" s="32"/>
      <c r="E8" s="33"/>
    </row>
    <row r="9" spans="1:5" ht="24.95" customHeight="1">
      <c r="A9" s="29" t="s">
        <v>485</v>
      </c>
      <c r="B9" s="30">
        <v>160300</v>
      </c>
      <c r="C9" s="35">
        <v>206413</v>
      </c>
      <c r="D9" s="32">
        <f>B9-C9</f>
        <v>-46113</v>
      </c>
      <c r="E9" s="33">
        <f>D9/C9</f>
        <v>-0.22340162683551901</v>
      </c>
    </row>
    <row r="10" spans="1:5">
      <c r="B10" s="36"/>
      <c r="C10" s="36"/>
      <c r="D10" s="36"/>
      <c r="E10" s="36"/>
    </row>
  </sheetData>
  <mergeCells count="6">
    <mergeCell ref="A1:E1"/>
    <mergeCell ref="A2:E2"/>
    <mergeCell ref="D4:E4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28" orientation="portrait" useFirstPageNumber="1" verticalDpi="300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8" sqref="E28"/>
    </sheetView>
  </sheetViews>
  <sheetFormatPr defaultColWidth="8.625" defaultRowHeight="13.5"/>
  <cols>
    <col min="1" max="1" width="50.375" style="1" customWidth="1"/>
    <col min="2" max="2" width="33.75" style="1" customWidth="1"/>
    <col min="3" max="4" width="8.625" style="1" customWidth="1"/>
    <col min="5" max="5" width="38.5" style="1" customWidth="1"/>
    <col min="6" max="6" width="8.625" style="1" customWidth="1"/>
    <col min="7" max="16384" width="8.625" style="1"/>
  </cols>
  <sheetData>
    <row r="1" spans="1:5" ht="30" customHeight="1">
      <c r="A1" s="268" t="s">
        <v>30</v>
      </c>
      <c r="B1" s="268"/>
      <c r="C1" s="11"/>
      <c r="D1" s="11"/>
      <c r="E1" s="11"/>
    </row>
    <row r="2" spans="1:5" ht="18.75">
      <c r="A2" s="269" t="s">
        <v>486</v>
      </c>
      <c r="B2" s="269"/>
      <c r="C2" s="12"/>
      <c r="D2" s="12"/>
      <c r="E2" s="12"/>
    </row>
    <row r="3" spans="1:5" ht="30" customHeight="1">
      <c r="A3" s="13"/>
      <c r="B3" s="14" t="s">
        <v>34</v>
      </c>
      <c r="C3" s="15"/>
      <c r="D3" s="15"/>
      <c r="E3" s="15"/>
    </row>
    <row r="4" spans="1:5" ht="30" customHeight="1">
      <c r="A4" s="270" t="s">
        <v>487</v>
      </c>
      <c r="B4" s="271" t="s">
        <v>488</v>
      </c>
    </row>
    <row r="5" spans="1:5" ht="30" customHeight="1">
      <c r="A5" s="270"/>
      <c r="B5" s="271"/>
    </row>
    <row r="6" spans="1:5" ht="30" customHeight="1">
      <c r="A6" s="16" t="s">
        <v>489</v>
      </c>
      <c r="B6" s="17">
        <f>SUM(B7:B10)</f>
        <v>0</v>
      </c>
      <c r="E6" s="18"/>
    </row>
    <row r="7" spans="1:5" ht="30" customHeight="1">
      <c r="A7" s="19" t="s">
        <v>490</v>
      </c>
      <c r="B7" s="20"/>
    </row>
    <row r="8" spans="1:5" ht="30" customHeight="1">
      <c r="A8" s="19" t="s">
        <v>491</v>
      </c>
      <c r="B8" s="20"/>
    </row>
    <row r="9" spans="1:5" ht="30" customHeight="1">
      <c r="A9" s="19" t="s">
        <v>492</v>
      </c>
      <c r="B9" s="20"/>
    </row>
    <row r="10" spans="1:5" ht="30" customHeight="1">
      <c r="A10" s="19" t="s">
        <v>493</v>
      </c>
      <c r="B10" s="21">
        <v>0</v>
      </c>
    </row>
    <row r="11" spans="1:5" ht="30" customHeight="1">
      <c r="A11" s="10"/>
      <c r="B11" s="10"/>
    </row>
    <row r="12" spans="1:5" ht="14.25">
      <c r="A12" s="10"/>
      <c r="B12" s="10"/>
    </row>
  </sheetData>
  <mergeCells count="4">
    <mergeCell ref="A1:B1"/>
    <mergeCell ref="A2:B2"/>
    <mergeCell ref="A4:A5"/>
    <mergeCell ref="B4:B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29" orientation="portrait" useFirstPageNumber="1" verticalDpi="300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I22" sqref="I22"/>
    </sheetView>
  </sheetViews>
  <sheetFormatPr defaultColWidth="8.625" defaultRowHeight="13.5"/>
  <cols>
    <col min="1" max="1" width="21.25" style="1" customWidth="1"/>
    <col min="2" max="2" width="39.375" style="1" customWidth="1"/>
    <col min="3" max="3" width="24.625" style="1" customWidth="1"/>
    <col min="4" max="16384" width="8.625" style="1"/>
  </cols>
  <sheetData>
    <row r="1" spans="1:3" ht="24.95" customHeight="1">
      <c r="A1" s="272" t="s">
        <v>494</v>
      </c>
      <c r="B1" s="272"/>
      <c r="C1" s="272"/>
    </row>
    <row r="2" spans="1:3" ht="24.95" customHeight="1">
      <c r="A2" s="2"/>
      <c r="B2" s="2" t="s">
        <v>495</v>
      </c>
      <c r="C2" s="2"/>
    </row>
    <row r="3" spans="1:3" ht="24.95" customHeight="1">
      <c r="A3" s="273" t="s">
        <v>496</v>
      </c>
      <c r="B3" s="273"/>
      <c r="C3" s="273"/>
    </row>
    <row r="4" spans="1:3" ht="30" customHeight="1">
      <c r="A4" s="3"/>
      <c r="B4" s="3"/>
      <c r="C4" s="4" t="s">
        <v>34</v>
      </c>
    </row>
    <row r="5" spans="1:3" ht="30" customHeight="1">
      <c r="A5" s="5" t="s">
        <v>448</v>
      </c>
      <c r="B5" s="5" t="s">
        <v>449</v>
      </c>
      <c r="C5" s="5" t="s">
        <v>450</v>
      </c>
    </row>
    <row r="6" spans="1:3" ht="30" customHeight="1">
      <c r="A6" s="5"/>
      <c r="B6" s="5" t="s">
        <v>497</v>
      </c>
      <c r="C6" s="6">
        <f>C7</f>
        <v>0</v>
      </c>
    </row>
    <row r="7" spans="1:3" ht="30" customHeight="1">
      <c r="A7" s="7" t="s">
        <v>498</v>
      </c>
      <c r="B7" s="7" t="s">
        <v>499</v>
      </c>
      <c r="C7" s="6">
        <f>C8</f>
        <v>0</v>
      </c>
    </row>
    <row r="8" spans="1:3" ht="30" customHeight="1">
      <c r="A8" s="8" t="s">
        <v>500</v>
      </c>
      <c r="B8" s="8" t="s">
        <v>501</v>
      </c>
      <c r="C8" s="9">
        <f>C9</f>
        <v>0</v>
      </c>
    </row>
    <row r="9" spans="1:3" ht="30" customHeight="1">
      <c r="A9" s="8" t="s">
        <v>502</v>
      </c>
      <c r="B9" s="8" t="s">
        <v>503</v>
      </c>
      <c r="C9" s="9">
        <v>0</v>
      </c>
    </row>
    <row r="10" spans="1:3" ht="30" customHeight="1">
      <c r="A10" s="10"/>
      <c r="B10" s="10"/>
      <c r="C10" s="4"/>
    </row>
    <row r="11" spans="1:3" ht="30" customHeight="1"/>
  </sheetData>
  <mergeCells count="2">
    <mergeCell ref="A1:C1"/>
    <mergeCell ref="A3:C3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30" orientation="portrait" useFirstPageNumber="1" verticalDpi="30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I19" sqref="I19"/>
    </sheetView>
  </sheetViews>
  <sheetFormatPr defaultColWidth="9" defaultRowHeight="13.5"/>
  <cols>
    <col min="1" max="1" width="33.375" customWidth="1"/>
    <col min="2" max="2" width="11.125" customWidth="1"/>
    <col min="3" max="3" width="10.625" customWidth="1"/>
    <col min="4" max="4" width="11.375" hidden="1" customWidth="1"/>
    <col min="5" max="5" width="8.75" customWidth="1"/>
    <col min="6" max="6" width="12.25" customWidth="1"/>
    <col min="7" max="7" width="10.875" customWidth="1"/>
    <col min="8" max="8" width="8.75" customWidth="1"/>
  </cols>
  <sheetData>
    <row r="1" spans="1:7" ht="20.25">
      <c r="A1" s="197" t="s">
        <v>3</v>
      </c>
      <c r="B1" s="197"/>
      <c r="C1" s="197"/>
      <c r="D1" s="197"/>
      <c r="E1" s="197"/>
      <c r="F1" s="197"/>
      <c r="G1" s="197"/>
    </row>
    <row r="2" spans="1:7" ht="18.75">
      <c r="A2" s="198" t="s">
        <v>33</v>
      </c>
      <c r="B2" s="199"/>
      <c r="C2" s="199"/>
      <c r="D2" s="199"/>
      <c r="E2" s="199"/>
      <c r="F2" s="199"/>
      <c r="G2" s="199"/>
    </row>
    <row r="3" spans="1:7" ht="21" customHeight="1">
      <c r="A3" s="50"/>
      <c r="B3" s="166"/>
      <c r="C3" s="166"/>
      <c r="D3" s="166"/>
      <c r="E3" s="166"/>
      <c r="F3" s="51"/>
      <c r="G3" s="182" t="s">
        <v>34</v>
      </c>
    </row>
    <row r="4" spans="1:7" ht="21.95" customHeight="1">
      <c r="A4" s="202"/>
      <c r="B4" s="204" t="s">
        <v>35</v>
      </c>
      <c r="C4" s="206" t="s">
        <v>36</v>
      </c>
      <c r="D4" s="208" t="s">
        <v>37</v>
      </c>
      <c r="E4" s="200" t="s">
        <v>38</v>
      </c>
      <c r="F4" s="201"/>
      <c r="G4" s="206" t="s">
        <v>39</v>
      </c>
    </row>
    <row r="5" spans="1:7" ht="21" customHeight="1">
      <c r="A5" s="203"/>
      <c r="B5" s="205"/>
      <c r="C5" s="207"/>
      <c r="D5" s="209"/>
      <c r="E5" s="168" t="s">
        <v>40</v>
      </c>
      <c r="F5" s="24" t="s">
        <v>41</v>
      </c>
      <c r="G5" s="207"/>
    </row>
    <row r="6" spans="1:7" ht="23.1" customHeight="1">
      <c r="A6" s="183" t="s">
        <v>42</v>
      </c>
      <c r="B6" s="169">
        <f>B7+B21</f>
        <v>322626</v>
      </c>
      <c r="C6" s="169">
        <f>C7+C21</f>
        <v>318093.98</v>
      </c>
      <c r="D6" s="169">
        <f>D7+D21</f>
        <v>364105.07</v>
      </c>
      <c r="E6" s="105">
        <f>C6-D6</f>
        <v>-46011.09</v>
      </c>
      <c r="F6" s="28">
        <f>E6/D6</f>
        <v>-0.12636761690794401</v>
      </c>
      <c r="G6" s="28">
        <f>C6/B6</f>
        <v>0.98595271304854504</v>
      </c>
    </row>
    <row r="7" spans="1:7" ht="23.1" customHeight="1">
      <c r="A7" s="184" t="s">
        <v>43</v>
      </c>
      <c r="B7" s="185">
        <f>SUM(B8:B20)</f>
        <v>241803</v>
      </c>
      <c r="C7" s="185">
        <f>SUM(C8:C20)</f>
        <v>236566.1</v>
      </c>
      <c r="D7" s="185">
        <f>SUM(D8:D20)</f>
        <v>335262.65000000002</v>
      </c>
      <c r="E7" s="105">
        <f t="shared" ref="E7:E25" si="0">C7-D7</f>
        <v>-98696.55</v>
      </c>
      <c r="F7" s="28">
        <f>E7/D7</f>
        <v>-0.294385759940751</v>
      </c>
      <c r="G7" s="28">
        <f>C7/B7</f>
        <v>0.97834228690297498</v>
      </c>
    </row>
    <row r="8" spans="1:7" ht="23.1" customHeight="1">
      <c r="A8" s="125" t="s">
        <v>44</v>
      </c>
      <c r="B8" s="127">
        <v>62000</v>
      </c>
      <c r="C8" s="127">
        <v>61735.81</v>
      </c>
      <c r="D8" s="186">
        <v>162442.1</v>
      </c>
      <c r="E8" s="35">
        <f t="shared" si="0"/>
        <v>-100706.29</v>
      </c>
      <c r="F8" s="33">
        <f>E8/D8</f>
        <v>-0.61995190901866004</v>
      </c>
      <c r="G8" s="33">
        <f>C8/B8</f>
        <v>0.99573887096774205</v>
      </c>
    </row>
    <row r="9" spans="1:7" ht="23.1" customHeight="1">
      <c r="A9" s="125" t="s">
        <v>45</v>
      </c>
      <c r="B9" s="129">
        <v>49900</v>
      </c>
      <c r="C9" s="129">
        <v>49932.17</v>
      </c>
      <c r="D9" s="186">
        <v>40564.82</v>
      </c>
      <c r="E9" s="35">
        <f t="shared" si="0"/>
        <v>9367.35</v>
      </c>
      <c r="F9" s="33">
        <f t="shared" ref="F9:F25" si="1">E9/D9</f>
        <v>0.23092300175373601</v>
      </c>
      <c r="G9" s="33">
        <f t="shared" ref="G9:G25" si="2">C9/B9</f>
        <v>1.0006446893787599</v>
      </c>
    </row>
    <row r="10" spans="1:7" ht="23.1" customHeight="1">
      <c r="A10" s="125" t="s">
        <v>46</v>
      </c>
      <c r="B10" s="129">
        <v>22000</v>
      </c>
      <c r="C10" s="129">
        <v>16573.57</v>
      </c>
      <c r="D10" s="186">
        <v>14692.64</v>
      </c>
      <c r="E10" s="35">
        <f t="shared" si="0"/>
        <v>1880.93</v>
      </c>
      <c r="F10" s="33">
        <f t="shared" si="1"/>
        <v>0.12801851811519199</v>
      </c>
      <c r="G10" s="33">
        <f t="shared" si="2"/>
        <v>0.75334409090909105</v>
      </c>
    </row>
    <row r="11" spans="1:7" ht="23.1" customHeight="1">
      <c r="A11" s="125" t="s">
        <v>47</v>
      </c>
      <c r="B11" s="129">
        <v>13000</v>
      </c>
      <c r="C11" s="129">
        <v>13638.69</v>
      </c>
      <c r="D11" s="186">
        <v>19434.29</v>
      </c>
      <c r="E11" s="35">
        <f t="shared" si="0"/>
        <v>-5795.6</v>
      </c>
      <c r="F11" s="33">
        <f t="shared" si="1"/>
        <v>-0.298215165051052</v>
      </c>
      <c r="G11" s="33">
        <f t="shared" si="2"/>
        <v>1.0491299999999999</v>
      </c>
    </row>
    <row r="12" spans="1:7" ht="23.1" customHeight="1">
      <c r="A12" s="125" t="s">
        <v>48</v>
      </c>
      <c r="B12" s="129">
        <v>24400</v>
      </c>
      <c r="C12" s="129">
        <v>24481.75</v>
      </c>
      <c r="D12" s="186">
        <v>26017.46</v>
      </c>
      <c r="E12" s="35">
        <f t="shared" si="0"/>
        <v>-1535.71</v>
      </c>
      <c r="F12" s="33">
        <f t="shared" si="1"/>
        <v>-5.9026130913624901E-2</v>
      </c>
      <c r="G12" s="33">
        <f t="shared" si="2"/>
        <v>1.0033504098360699</v>
      </c>
    </row>
    <row r="13" spans="1:7" ht="23.1" customHeight="1">
      <c r="A13" s="125" t="s">
        <v>49</v>
      </c>
      <c r="B13" s="129">
        <v>16200</v>
      </c>
      <c r="C13" s="129">
        <v>16283.16</v>
      </c>
      <c r="D13" s="186">
        <v>10224.36</v>
      </c>
      <c r="E13" s="35">
        <f t="shared" si="0"/>
        <v>6058.8</v>
      </c>
      <c r="F13" s="33">
        <f t="shared" si="1"/>
        <v>0.59258476814196703</v>
      </c>
      <c r="G13" s="33">
        <f t="shared" si="2"/>
        <v>1.0051333333333301</v>
      </c>
    </row>
    <row r="14" spans="1:7" ht="23.1" customHeight="1">
      <c r="A14" s="125" t="s">
        <v>50</v>
      </c>
      <c r="B14" s="129">
        <v>7900</v>
      </c>
      <c r="C14" s="129">
        <v>7909.85</v>
      </c>
      <c r="D14" s="186">
        <v>9050.89</v>
      </c>
      <c r="E14" s="35">
        <f t="shared" si="0"/>
        <v>-1141.04</v>
      </c>
      <c r="F14" s="33">
        <f t="shared" si="1"/>
        <v>-0.126069369973561</v>
      </c>
      <c r="G14" s="33">
        <f t="shared" si="2"/>
        <v>1.0012468354430399</v>
      </c>
    </row>
    <row r="15" spans="1:7" ht="23.1" customHeight="1">
      <c r="A15" s="125" t="s">
        <v>51</v>
      </c>
      <c r="B15" s="129">
        <v>21500</v>
      </c>
      <c r="C15" s="129">
        <v>23859.95</v>
      </c>
      <c r="D15" s="186">
        <v>19957.330000000002</v>
      </c>
      <c r="E15" s="35">
        <f t="shared" si="0"/>
        <v>3902.62</v>
      </c>
      <c r="F15" s="33">
        <f t="shared" si="1"/>
        <v>0.19554820208915699</v>
      </c>
      <c r="G15" s="33">
        <f t="shared" si="2"/>
        <v>1.10976511627907</v>
      </c>
    </row>
    <row r="16" spans="1:7" ht="23.1" customHeight="1">
      <c r="A16" s="125" t="s">
        <v>52</v>
      </c>
      <c r="B16" s="130">
        <v>2</v>
      </c>
      <c r="C16" s="130">
        <v>2.37</v>
      </c>
      <c r="D16" s="187">
        <v>1.01</v>
      </c>
      <c r="E16" s="35">
        <f t="shared" si="0"/>
        <v>1.36</v>
      </c>
      <c r="F16" s="33">
        <f t="shared" si="1"/>
        <v>1.34653465346535</v>
      </c>
      <c r="G16" s="33">
        <f t="shared" si="2"/>
        <v>1.1850000000000001</v>
      </c>
    </row>
    <row r="17" spans="1:7" ht="23.1" customHeight="1">
      <c r="A17" s="125" t="s">
        <v>53</v>
      </c>
      <c r="B17" s="130">
        <v>1700</v>
      </c>
      <c r="C17" s="130">
        <v>1776.74</v>
      </c>
      <c r="D17" s="187">
        <v>2167.4699999999998</v>
      </c>
      <c r="E17" s="35">
        <f t="shared" si="0"/>
        <v>-390.73</v>
      </c>
      <c r="F17" s="33">
        <f t="shared" si="1"/>
        <v>-0.180270084476371</v>
      </c>
      <c r="G17" s="33">
        <f t="shared" si="2"/>
        <v>1.04514117647059</v>
      </c>
    </row>
    <row r="18" spans="1:7" ht="23.1" customHeight="1">
      <c r="A18" s="125" t="s">
        <v>54</v>
      </c>
      <c r="B18" s="130">
        <v>20000</v>
      </c>
      <c r="C18" s="130">
        <v>17138.98</v>
      </c>
      <c r="D18" s="187">
        <v>27456.87</v>
      </c>
      <c r="E18" s="35">
        <f t="shared" si="0"/>
        <v>-10317.89</v>
      </c>
      <c r="F18" s="33">
        <f t="shared" si="1"/>
        <v>-0.375785368106416</v>
      </c>
      <c r="G18" s="33">
        <f t="shared" si="2"/>
        <v>0.85694899999999996</v>
      </c>
    </row>
    <row r="19" spans="1:7" ht="23.1" customHeight="1">
      <c r="A19" s="125" t="s">
        <v>55</v>
      </c>
      <c r="B19" s="130">
        <v>3200</v>
      </c>
      <c r="C19" s="130">
        <v>3191.66</v>
      </c>
      <c r="D19" s="187">
        <v>3253.1</v>
      </c>
      <c r="E19" s="35">
        <f t="shared" si="0"/>
        <v>-61.440000000000097</v>
      </c>
      <c r="F19" s="33">
        <f t="shared" si="1"/>
        <v>-1.8886600473394601E-2</v>
      </c>
      <c r="G19" s="33">
        <f t="shared" si="2"/>
        <v>0.99739374999999997</v>
      </c>
    </row>
    <row r="20" spans="1:7" ht="23.1" customHeight="1">
      <c r="A20" s="125" t="s">
        <v>56</v>
      </c>
      <c r="B20" s="130">
        <v>1</v>
      </c>
      <c r="C20" s="130">
        <v>41.4</v>
      </c>
      <c r="D20" s="187">
        <v>0.31</v>
      </c>
      <c r="E20" s="35">
        <f t="shared" si="0"/>
        <v>41.09</v>
      </c>
      <c r="F20" s="33">
        <f t="shared" si="1"/>
        <v>132.54838709677401</v>
      </c>
      <c r="G20" s="33">
        <f t="shared" si="2"/>
        <v>41.4</v>
      </c>
    </row>
    <row r="21" spans="1:7" ht="23.1" customHeight="1">
      <c r="A21" s="184" t="s">
        <v>57</v>
      </c>
      <c r="B21" s="185">
        <f>SUM(B22:B26)</f>
        <v>80823</v>
      </c>
      <c r="C21" s="185">
        <f>SUM(C22:C26)</f>
        <v>81527.88</v>
      </c>
      <c r="D21" s="185">
        <f>SUM(D22:D26)</f>
        <v>28842.42</v>
      </c>
      <c r="E21" s="105">
        <f t="shared" si="0"/>
        <v>52685.46</v>
      </c>
      <c r="F21" s="28">
        <f t="shared" si="1"/>
        <v>1.82666572361126</v>
      </c>
      <c r="G21" s="28">
        <f t="shared" si="2"/>
        <v>1.00872127983371</v>
      </c>
    </row>
    <row r="22" spans="1:7" ht="23.1" customHeight="1">
      <c r="A22" s="125" t="s">
        <v>58</v>
      </c>
      <c r="B22" s="130">
        <v>8946</v>
      </c>
      <c r="C22" s="130">
        <v>9631.42</v>
      </c>
      <c r="D22" s="188">
        <v>13429.46</v>
      </c>
      <c r="E22" s="35">
        <f t="shared" si="0"/>
        <v>-3798.04</v>
      </c>
      <c r="F22" s="33">
        <f t="shared" si="1"/>
        <v>-0.282814052091447</v>
      </c>
      <c r="G22" s="33">
        <f t="shared" si="2"/>
        <v>1.07661748267382</v>
      </c>
    </row>
    <row r="23" spans="1:7" ht="23.1" customHeight="1">
      <c r="A23" s="125" t="s">
        <v>59</v>
      </c>
      <c r="B23" s="130">
        <v>6262</v>
      </c>
      <c r="C23" s="130">
        <v>6261.88</v>
      </c>
      <c r="D23" s="188">
        <v>12005.32</v>
      </c>
      <c r="E23" s="35">
        <f t="shared" si="0"/>
        <v>-5743.44</v>
      </c>
      <c r="F23" s="33">
        <f t="shared" si="1"/>
        <v>-0.47840790582841602</v>
      </c>
      <c r="G23" s="33">
        <f t="shared" si="2"/>
        <v>0.99998083679335703</v>
      </c>
    </row>
    <row r="24" spans="1:7" ht="23.1" customHeight="1">
      <c r="A24" s="125" t="s">
        <v>60</v>
      </c>
      <c r="B24" s="130">
        <v>2359</v>
      </c>
      <c r="C24" s="130">
        <v>2359.0300000000002</v>
      </c>
      <c r="D24" s="188">
        <v>2233.1</v>
      </c>
      <c r="E24" s="35">
        <f t="shared" si="0"/>
        <v>125.93</v>
      </c>
      <c r="F24" s="33">
        <f t="shared" si="1"/>
        <v>5.6392458913617799E-2</v>
      </c>
      <c r="G24" s="33">
        <f t="shared" si="2"/>
        <v>1.0000127172530699</v>
      </c>
    </row>
    <row r="25" spans="1:7" ht="23.1" customHeight="1">
      <c r="A25" s="125" t="s">
        <v>61</v>
      </c>
      <c r="B25" s="130">
        <v>63256</v>
      </c>
      <c r="C25" s="130">
        <v>63275.55</v>
      </c>
      <c r="D25" s="188">
        <v>1174.54</v>
      </c>
      <c r="E25" s="35">
        <f t="shared" si="0"/>
        <v>62101.01</v>
      </c>
      <c r="F25" s="33">
        <f t="shared" si="1"/>
        <v>52.872622473478998</v>
      </c>
      <c r="G25" s="33">
        <f t="shared" si="2"/>
        <v>1.000309061591</v>
      </c>
    </row>
    <row r="26" spans="1:7" ht="23.1" customHeight="1">
      <c r="A26" s="125" t="s">
        <v>62</v>
      </c>
      <c r="B26" s="189"/>
      <c r="C26" s="136"/>
      <c r="D26" s="136"/>
      <c r="E26" s="190"/>
      <c r="F26" s="191"/>
      <c r="G26" s="191"/>
    </row>
    <row r="27" spans="1:7" ht="20.100000000000001" customHeight="1"/>
  </sheetData>
  <mergeCells count="8">
    <mergeCell ref="A1:G1"/>
    <mergeCell ref="A2:G2"/>
    <mergeCell ref="E4:F4"/>
    <mergeCell ref="A4:A5"/>
    <mergeCell ref="B4:B5"/>
    <mergeCell ref="C4:C5"/>
    <mergeCell ref="D4:D5"/>
    <mergeCell ref="G4:G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1" orientation="portrait" useFirstPageNumber="1" verticalDpi="3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C7" sqref="C7:C30"/>
    </sheetView>
  </sheetViews>
  <sheetFormatPr defaultColWidth="9" defaultRowHeight="13.5"/>
  <cols>
    <col min="1" max="1" width="30.625" style="70" customWidth="1"/>
    <col min="2" max="2" width="12.625" style="70" customWidth="1"/>
    <col min="3" max="3" width="9.25" style="70" customWidth="1"/>
    <col min="4" max="4" width="15.625" style="70" hidden="1" customWidth="1"/>
    <col min="5" max="5" width="12.25" style="70" customWidth="1"/>
    <col min="6" max="6" width="11.625" style="70" customWidth="1"/>
    <col min="7" max="7" width="11.5" style="70" customWidth="1"/>
    <col min="8" max="16384" width="9" style="70"/>
  </cols>
  <sheetData>
    <row r="1" spans="1:7" ht="39.950000000000003" customHeight="1">
      <c r="A1" s="210" t="s">
        <v>5</v>
      </c>
      <c r="B1" s="210"/>
      <c r="C1" s="210"/>
      <c r="D1" s="210"/>
      <c r="E1" s="210"/>
      <c r="F1" s="210"/>
      <c r="G1" s="210"/>
    </row>
    <row r="2" spans="1:7" ht="18.75">
      <c r="A2" s="211" t="s">
        <v>63</v>
      </c>
      <c r="B2" s="211"/>
      <c r="C2" s="211"/>
      <c r="D2" s="211"/>
      <c r="E2" s="211"/>
      <c r="F2" s="211"/>
      <c r="G2" s="211"/>
    </row>
    <row r="3" spans="1:7" ht="15.75">
      <c r="A3" s="171"/>
      <c r="B3" s="172"/>
      <c r="C3" s="172"/>
      <c r="D3" s="172"/>
      <c r="E3" s="172"/>
      <c r="F3" s="172"/>
      <c r="G3" s="173" t="s">
        <v>34</v>
      </c>
    </row>
    <row r="4" spans="1:7" ht="21.95" customHeight="1">
      <c r="A4" s="214"/>
      <c r="B4" s="215" t="s">
        <v>35</v>
      </c>
      <c r="C4" s="217" t="s">
        <v>36</v>
      </c>
      <c r="D4" s="217" t="s">
        <v>37</v>
      </c>
      <c r="E4" s="212" t="s">
        <v>38</v>
      </c>
      <c r="F4" s="213"/>
      <c r="G4" s="215" t="s">
        <v>64</v>
      </c>
    </row>
    <row r="5" spans="1:7" ht="21.95" customHeight="1">
      <c r="A5" s="214"/>
      <c r="B5" s="216"/>
      <c r="C5" s="218"/>
      <c r="D5" s="218"/>
      <c r="E5" s="174" t="s">
        <v>40</v>
      </c>
      <c r="F5" s="174" t="s">
        <v>65</v>
      </c>
      <c r="G5" s="216"/>
    </row>
    <row r="6" spans="1:7" ht="21.95" customHeight="1">
      <c r="A6" s="175" t="s">
        <v>66</v>
      </c>
      <c r="B6" s="105">
        <f>SUM(B7:B29)</f>
        <v>475544.18050199997</v>
      </c>
      <c r="C6" s="105">
        <f>SUM(C7:C29)</f>
        <v>470601.11050200003</v>
      </c>
      <c r="D6" s="105">
        <f>SUM(D7:D29)</f>
        <v>249934.9</v>
      </c>
      <c r="E6" s="105">
        <f>C6-D6</f>
        <v>220666.21050200003</v>
      </c>
      <c r="F6" s="106">
        <f>E6/D6</f>
        <v>0.8828947478003274</v>
      </c>
      <c r="G6" s="106">
        <f>C6/B6</f>
        <v>0.98960544529262895</v>
      </c>
    </row>
    <row r="7" spans="1:7" ht="21.95" customHeight="1">
      <c r="A7" s="107" t="s">
        <v>67</v>
      </c>
      <c r="B7" s="35">
        <f>33878.47+2300</f>
        <v>36178.47</v>
      </c>
      <c r="C7" s="35">
        <v>53229.19</v>
      </c>
      <c r="D7" s="35">
        <v>27850.19</v>
      </c>
      <c r="E7" s="35">
        <f t="shared" ref="E7:E28" si="0">C7-D7</f>
        <v>25379.000000000004</v>
      </c>
      <c r="F7" s="108">
        <f>E7/D7</f>
        <v>0.91126846890452107</v>
      </c>
      <c r="G7" s="108">
        <f t="shared" ref="G7:G28" si="1">C7/B7</f>
        <v>1.4712946677955148</v>
      </c>
    </row>
    <row r="8" spans="1:7" ht="21.95" customHeight="1">
      <c r="A8" s="107" t="s">
        <v>68</v>
      </c>
      <c r="B8" s="35">
        <f>15110.07</f>
        <v>15110.07</v>
      </c>
      <c r="C8" s="35">
        <v>15110.07</v>
      </c>
      <c r="D8" s="35">
        <v>15727.8</v>
      </c>
      <c r="E8" s="35">
        <f t="shared" si="0"/>
        <v>-617.73</v>
      </c>
      <c r="F8" s="108">
        <f t="shared" ref="F8:F28" si="2">E8/D8</f>
        <v>-3.9276313279670398E-2</v>
      </c>
      <c r="G8" s="108">
        <f t="shared" si="1"/>
        <v>1</v>
      </c>
    </row>
    <row r="9" spans="1:7" ht="21.95" customHeight="1">
      <c r="A9" s="107" t="s">
        <v>69</v>
      </c>
      <c r="B9" s="35">
        <f>63835.22+300</f>
        <v>64135.22</v>
      </c>
      <c r="C9" s="35">
        <v>63833.120000000003</v>
      </c>
      <c r="D9" s="35">
        <v>50641.24</v>
      </c>
      <c r="E9" s="35">
        <f t="shared" si="0"/>
        <v>13191.88</v>
      </c>
      <c r="F9" s="108">
        <f t="shared" si="2"/>
        <v>0.260496780884512</v>
      </c>
      <c r="G9" s="108">
        <f t="shared" si="1"/>
        <v>0.99528963960831496</v>
      </c>
    </row>
    <row r="10" spans="1:7" ht="21.95" customHeight="1">
      <c r="A10" s="107" t="s">
        <v>70</v>
      </c>
      <c r="B10" s="35">
        <v>23360.11</v>
      </c>
      <c r="C10" s="35">
        <v>23360.1</v>
      </c>
      <c r="D10" s="35">
        <v>28779.39</v>
      </c>
      <c r="E10" s="35">
        <f t="shared" si="0"/>
        <v>-5419.29</v>
      </c>
      <c r="F10" s="108">
        <f t="shared" si="2"/>
        <v>-0.188304547108191</v>
      </c>
      <c r="G10" s="108">
        <f t="shared" si="1"/>
        <v>0.99999957191982403</v>
      </c>
    </row>
    <row r="11" spans="1:7" ht="21.95" customHeight="1">
      <c r="A11" s="107" t="s">
        <v>71</v>
      </c>
      <c r="B11" s="35">
        <f>1129.32+600</f>
        <v>1729.32</v>
      </c>
      <c r="C11" s="35">
        <v>1129.32</v>
      </c>
      <c r="D11" s="35">
        <v>788.75</v>
      </c>
      <c r="E11" s="35">
        <f t="shared" si="0"/>
        <v>340.57</v>
      </c>
      <c r="F11" s="108">
        <f t="shared" si="2"/>
        <v>0.43178446909667201</v>
      </c>
      <c r="G11" s="108">
        <f t="shared" si="1"/>
        <v>0.653042814516689</v>
      </c>
    </row>
    <row r="12" spans="1:7" ht="21.95" customHeight="1">
      <c r="A12" s="107" t="s">
        <v>72</v>
      </c>
      <c r="B12" s="35">
        <v>17985.28</v>
      </c>
      <c r="C12" s="35">
        <v>18012.189999999999</v>
      </c>
      <c r="D12" s="35">
        <v>21080.79</v>
      </c>
      <c r="E12" s="35">
        <f t="shared" si="0"/>
        <v>-3068.6</v>
      </c>
      <c r="F12" s="108">
        <f t="shared" si="2"/>
        <v>-0.14556380477202199</v>
      </c>
      <c r="G12" s="108">
        <f t="shared" si="1"/>
        <v>1.00149622357839</v>
      </c>
    </row>
    <row r="13" spans="1:7" ht="21.95" customHeight="1">
      <c r="A13" s="107" t="s">
        <v>73</v>
      </c>
      <c r="B13" s="35">
        <f>32325.62+500</f>
        <v>32825.620000000003</v>
      </c>
      <c r="C13" s="35">
        <v>32414.49</v>
      </c>
      <c r="D13" s="35">
        <v>18810.88</v>
      </c>
      <c r="E13" s="35">
        <f t="shared" si="0"/>
        <v>13603.61</v>
      </c>
      <c r="F13" s="108">
        <f t="shared" si="2"/>
        <v>0.72317775670250395</v>
      </c>
      <c r="G13" s="108">
        <f t="shared" si="1"/>
        <v>0.98747533176829605</v>
      </c>
    </row>
    <row r="14" spans="1:7" ht="21.95" customHeight="1">
      <c r="A14" s="107" t="s">
        <v>74</v>
      </c>
      <c r="B14" s="35">
        <v>2440.5</v>
      </c>
      <c r="C14" s="35">
        <v>2440.5</v>
      </c>
      <c r="D14" s="35">
        <v>2108.1799999999998</v>
      </c>
      <c r="E14" s="35">
        <f t="shared" si="0"/>
        <v>332.32</v>
      </c>
      <c r="F14" s="108">
        <f t="shared" si="2"/>
        <v>0.157633598649072</v>
      </c>
      <c r="G14" s="108">
        <f t="shared" si="1"/>
        <v>1</v>
      </c>
    </row>
    <row r="15" spans="1:7" ht="21.95" customHeight="1">
      <c r="A15" s="107" t="s">
        <v>75</v>
      </c>
      <c r="B15" s="35">
        <f>243537.02+500</f>
        <v>244037.02</v>
      </c>
      <c r="C15" s="35">
        <v>224017.64</v>
      </c>
      <c r="D15" s="35">
        <v>54049.29</v>
      </c>
      <c r="E15" s="35">
        <f t="shared" si="0"/>
        <v>169968.35</v>
      </c>
      <c r="F15" s="108">
        <f t="shared" si="2"/>
        <v>3.1446916323970213</v>
      </c>
      <c r="G15" s="108">
        <f t="shared" si="1"/>
        <v>0.91796580699108699</v>
      </c>
    </row>
    <row r="16" spans="1:7" ht="21.95" customHeight="1">
      <c r="A16" s="107" t="s">
        <v>76</v>
      </c>
      <c r="B16" s="35">
        <f>22136.09+700</f>
        <v>22836.09</v>
      </c>
      <c r="C16" s="35">
        <v>22148.03</v>
      </c>
      <c r="D16" s="35">
        <v>11886.16</v>
      </c>
      <c r="E16" s="35">
        <f t="shared" si="0"/>
        <v>10261.870000000001</v>
      </c>
      <c r="F16" s="108">
        <f t="shared" si="2"/>
        <v>0.86334611009779405</v>
      </c>
      <c r="G16" s="108">
        <f t="shared" si="1"/>
        <v>0.96986962303967095</v>
      </c>
    </row>
    <row r="17" spans="1:7" ht="21.95" customHeight="1">
      <c r="A17" s="107" t="s">
        <v>77</v>
      </c>
      <c r="B17" s="35">
        <v>4855.95</v>
      </c>
      <c r="C17" s="35">
        <v>4855.95</v>
      </c>
      <c r="D17" s="35">
        <v>3337.84</v>
      </c>
      <c r="E17" s="35">
        <f t="shared" si="0"/>
        <v>1518.11</v>
      </c>
      <c r="F17" s="108">
        <f t="shared" si="2"/>
        <v>0.45481808594779899</v>
      </c>
      <c r="G17" s="108">
        <f t="shared" si="1"/>
        <v>1</v>
      </c>
    </row>
    <row r="18" spans="1:7" ht="21.95" customHeight="1">
      <c r="A18" s="107" t="s">
        <v>78</v>
      </c>
      <c r="B18" s="35">
        <v>2492.12</v>
      </c>
      <c r="C18" s="35">
        <v>2492.12</v>
      </c>
      <c r="D18" s="35">
        <v>5010</v>
      </c>
      <c r="E18" s="35">
        <f t="shared" si="0"/>
        <v>-2517.88</v>
      </c>
      <c r="F18" s="108">
        <f t="shared" si="2"/>
        <v>-0.50257085828343295</v>
      </c>
      <c r="G18" s="108">
        <f t="shared" si="1"/>
        <v>1</v>
      </c>
    </row>
    <row r="19" spans="1:7" ht="21.95" customHeight="1">
      <c r="A19" s="107" t="s">
        <v>79</v>
      </c>
      <c r="B19" s="35">
        <v>3425.25</v>
      </c>
      <c r="C19" s="35">
        <v>3425.24</v>
      </c>
      <c r="D19" s="35">
        <v>7457.2</v>
      </c>
      <c r="E19" s="35">
        <f t="shared" si="0"/>
        <v>-4031.96</v>
      </c>
      <c r="F19" s="108">
        <f t="shared" si="2"/>
        <v>-0.54068014804484299</v>
      </c>
      <c r="G19" s="108">
        <f t="shared" si="1"/>
        <v>0.99999708050507297</v>
      </c>
    </row>
    <row r="20" spans="1:7" ht="21.95" customHeight="1">
      <c r="A20" s="107" t="s">
        <v>80</v>
      </c>
      <c r="B20" s="35">
        <v>500</v>
      </c>
      <c r="C20" s="35">
        <v>500</v>
      </c>
      <c r="D20" s="35">
        <v>200</v>
      </c>
      <c r="E20" s="35">
        <f t="shared" si="0"/>
        <v>300</v>
      </c>
      <c r="F20" s="108">
        <f t="shared" si="2"/>
        <v>1.5</v>
      </c>
      <c r="G20" s="108">
        <f t="shared" si="1"/>
        <v>1</v>
      </c>
    </row>
    <row r="21" spans="1:7" ht="21.95" customHeight="1">
      <c r="A21" s="107" t="s">
        <v>81</v>
      </c>
      <c r="B21" s="35">
        <v>0</v>
      </c>
      <c r="C21" s="109">
        <v>0</v>
      </c>
      <c r="D21" s="35"/>
      <c r="E21" s="35">
        <f t="shared" si="0"/>
        <v>0</v>
      </c>
      <c r="F21" s="108"/>
      <c r="G21" s="108"/>
    </row>
    <row r="22" spans="1:7" ht="21.95" customHeight="1">
      <c r="A22" s="107" t="s">
        <v>82</v>
      </c>
      <c r="B22" s="35">
        <v>50</v>
      </c>
      <c r="C22" s="110">
        <v>50</v>
      </c>
      <c r="D22" s="35">
        <v>50</v>
      </c>
      <c r="E22" s="35">
        <f t="shared" si="0"/>
        <v>0</v>
      </c>
      <c r="F22" s="108">
        <f>E22/D22</f>
        <v>0</v>
      </c>
      <c r="G22" s="108">
        <f t="shared" si="1"/>
        <v>1</v>
      </c>
    </row>
    <row r="23" spans="1:7" ht="21.95" customHeight="1">
      <c r="A23" s="107" t="s">
        <v>83</v>
      </c>
      <c r="B23" s="35">
        <v>870</v>
      </c>
      <c r="C23" s="110">
        <v>870</v>
      </c>
      <c r="D23" s="35">
        <v>1111</v>
      </c>
      <c r="E23" s="35">
        <f t="shared" si="0"/>
        <v>-241</v>
      </c>
      <c r="F23" s="108">
        <f t="shared" si="2"/>
        <v>-0.216921692169217</v>
      </c>
      <c r="G23" s="108">
        <f t="shared" si="1"/>
        <v>1</v>
      </c>
    </row>
    <row r="24" spans="1:7" ht="21.95" customHeight="1">
      <c r="A24" s="107" t="s">
        <v>84</v>
      </c>
      <c r="B24" s="35">
        <v>79.940501999999995</v>
      </c>
      <c r="C24" s="110">
        <v>79.940501999999995</v>
      </c>
      <c r="D24" s="35"/>
      <c r="E24" s="35">
        <f t="shared" si="0"/>
        <v>79.940501999999995</v>
      </c>
      <c r="F24" s="108"/>
      <c r="G24" s="108">
        <f t="shared" si="1"/>
        <v>1</v>
      </c>
    </row>
    <row r="25" spans="1:7" ht="21.95" customHeight="1">
      <c r="A25" s="107" t="s">
        <v>85</v>
      </c>
      <c r="B25" s="176">
        <v>2605.7800000000002</v>
      </c>
      <c r="C25" s="111">
        <v>2605.77</v>
      </c>
      <c r="D25" s="35">
        <v>1018.84</v>
      </c>
      <c r="E25" s="35">
        <f t="shared" si="0"/>
        <v>1586.93</v>
      </c>
      <c r="F25" s="108">
        <f t="shared" si="2"/>
        <v>1.55758509677673</v>
      </c>
      <c r="G25" s="108">
        <f t="shared" si="1"/>
        <v>0.99999616237748401</v>
      </c>
    </row>
    <row r="26" spans="1:7" ht="21.95" customHeight="1">
      <c r="A26" s="107" t="s">
        <v>86</v>
      </c>
      <c r="B26" s="177">
        <v>27.12</v>
      </c>
      <c r="C26" s="112">
        <v>27.12</v>
      </c>
      <c r="D26" s="35">
        <v>27.12</v>
      </c>
      <c r="E26" s="35">
        <f t="shared" si="0"/>
        <v>0</v>
      </c>
      <c r="F26" s="108">
        <f t="shared" si="2"/>
        <v>0</v>
      </c>
      <c r="G26" s="108">
        <f t="shared" si="1"/>
        <v>1</v>
      </c>
    </row>
    <row r="27" spans="1:7" ht="21.95" customHeight="1">
      <c r="A27" s="107" t="s">
        <v>87</v>
      </c>
      <c r="B27" s="177">
        <v>0</v>
      </c>
      <c r="C27" s="111">
        <v>0</v>
      </c>
      <c r="D27" s="35"/>
      <c r="E27" s="35">
        <f t="shared" si="0"/>
        <v>0</v>
      </c>
      <c r="F27" s="108"/>
      <c r="G27" s="108"/>
    </row>
    <row r="28" spans="1:7" ht="21.95" customHeight="1">
      <c r="A28" s="107" t="s">
        <v>88</v>
      </c>
      <c r="B28" s="177">
        <v>0.32</v>
      </c>
      <c r="C28" s="113">
        <v>0.32</v>
      </c>
      <c r="D28" s="35">
        <v>0.23</v>
      </c>
      <c r="E28" s="35">
        <f t="shared" si="0"/>
        <v>0.09</v>
      </c>
      <c r="F28" s="108">
        <f t="shared" si="2"/>
        <v>0.39130434782608697</v>
      </c>
      <c r="G28" s="108">
        <f t="shared" si="1"/>
        <v>1</v>
      </c>
    </row>
    <row r="29" spans="1:7" ht="21.95" customHeight="1">
      <c r="A29" s="107" t="s">
        <v>89</v>
      </c>
      <c r="B29" s="35"/>
      <c r="C29" s="110"/>
      <c r="D29" s="35"/>
      <c r="E29" s="35"/>
      <c r="F29" s="108"/>
      <c r="G29" s="108"/>
    </row>
    <row r="30" spans="1:7" ht="21.95" customHeight="1">
      <c r="A30" s="115" t="s">
        <v>90</v>
      </c>
      <c r="B30" s="178"/>
      <c r="C30" s="110"/>
      <c r="D30" s="35"/>
      <c r="E30" s="35"/>
      <c r="F30" s="108"/>
      <c r="G30" s="108"/>
    </row>
    <row r="31" spans="1:7">
      <c r="B31" s="150"/>
      <c r="C31" s="179"/>
      <c r="D31" s="150"/>
      <c r="E31" s="150"/>
      <c r="F31" s="150"/>
      <c r="G31" s="150"/>
    </row>
    <row r="32" spans="1:7">
      <c r="B32" s="180"/>
      <c r="C32" s="181"/>
    </row>
  </sheetData>
  <mergeCells count="8">
    <mergeCell ref="A1:G1"/>
    <mergeCell ref="A2:G2"/>
    <mergeCell ref="E4:F4"/>
    <mergeCell ref="A4:A5"/>
    <mergeCell ref="B4:B5"/>
    <mergeCell ref="C4:C5"/>
    <mergeCell ref="D4:D5"/>
    <mergeCell ref="G4:G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2" orientation="portrait" useFirstPageNumber="1" verticalDpi="300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defaultColWidth="9" defaultRowHeight="13.5"/>
  <cols>
    <col min="1" max="1" width="30.25" customWidth="1"/>
    <col min="2" max="2" width="12" customWidth="1"/>
    <col min="3" max="3" width="8.625" customWidth="1"/>
    <col min="4" max="4" width="14.625" hidden="1" customWidth="1"/>
    <col min="5" max="5" width="10.625" customWidth="1"/>
    <col min="6" max="6" width="11.125" customWidth="1"/>
    <col min="7" max="7" width="13.5" customWidth="1"/>
  </cols>
  <sheetData>
    <row r="1" spans="1:7" ht="50.1" customHeight="1">
      <c r="A1" s="219" t="s">
        <v>7</v>
      </c>
      <c r="B1" s="219"/>
      <c r="C1" s="219"/>
      <c r="D1" s="219"/>
      <c r="E1" s="219"/>
      <c r="F1" s="219"/>
      <c r="G1" s="219"/>
    </row>
    <row r="2" spans="1:7" ht="18.75">
      <c r="A2" s="220" t="s">
        <v>91</v>
      </c>
      <c r="B2" s="220"/>
      <c r="C2" s="220"/>
      <c r="D2" s="220"/>
      <c r="E2" s="220"/>
      <c r="F2" s="220"/>
      <c r="G2" s="220"/>
    </row>
    <row r="3" spans="1:7" ht="24.95" customHeight="1">
      <c r="A3" s="50"/>
      <c r="B3" s="166"/>
      <c r="C3" s="166"/>
      <c r="D3" s="166"/>
      <c r="E3" s="166"/>
      <c r="F3" s="51"/>
      <c r="G3" s="167" t="s">
        <v>34</v>
      </c>
    </row>
    <row r="4" spans="1:7" ht="24.95" customHeight="1">
      <c r="A4" s="223"/>
      <c r="B4" s="204" t="s">
        <v>35</v>
      </c>
      <c r="C4" s="206" t="s">
        <v>36</v>
      </c>
      <c r="D4" s="208" t="s">
        <v>37</v>
      </c>
      <c r="E4" s="221" t="s">
        <v>38</v>
      </c>
      <c r="F4" s="222"/>
      <c r="G4" s="224" t="s">
        <v>39</v>
      </c>
    </row>
    <row r="5" spans="1:7" ht="24.95" customHeight="1">
      <c r="A5" s="223"/>
      <c r="B5" s="205"/>
      <c r="C5" s="207"/>
      <c r="D5" s="209"/>
      <c r="E5" s="168" t="s">
        <v>40</v>
      </c>
      <c r="F5" s="24" t="s">
        <v>41</v>
      </c>
      <c r="G5" s="225"/>
    </row>
    <row r="6" spans="1:7" ht="21.95" customHeight="1">
      <c r="A6" s="53" t="s">
        <v>92</v>
      </c>
      <c r="B6" s="169">
        <f>SUM(B7:B11)</f>
        <v>55709</v>
      </c>
      <c r="C6" s="169">
        <f>SUM(C7:C11)</f>
        <v>55709</v>
      </c>
      <c r="D6" s="169">
        <f>SUM(D7:D11)</f>
        <v>291580.7</v>
      </c>
      <c r="E6" s="27">
        <f>SUM(E7:E11)</f>
        <v>-235859.86</v>
      </c>
      <c r="F6" s="28">
        <f>E6/D6</f>
        <v>-0.80890079487428401</v>
      </c>
      <c r="G6" s="28">
        <f>C6/B6</f>
        <v>1</v>
      </c>
    </row>
    <row r="7" spans="1:7" ht="21.95" customHeight="1">
      <c r="A7" s="170" t="s">
        <v>93</v>
      </c>
      <c r="B7" s="34"/>
      <c r="C7" s="34"/>
      <c r="D7" s="34"/>
      <c r="E7" s="32"/>
      <c r="F7" s="33"/>
      <c r="G7" s="28"/>
    </row>
    <row r="8" spans="1:7" ht="21.95" customHeight="1">
      <c r="A8" s="170" t="s">
        <v>94</v>
      </c>
      <c r="B8" s="34"/>
      <c r="C8" s="34"/>
      <c r="D8" s="34">
        <v>5.92</v>
      </c>
      <c r="E8" s="32">
        <f>D8-C8</f>
        <v>5.92</v>
      </c>
      <c r="F8" s="33"/>
      <c r="G8" s="33"/>
    </row>
    <row r="9" spans="1:7" ht="21.95" customHeight="1">
      <c r="A9" s="170" t="s">
        <v>95</v>
      </c>
      <c r="B9" s="35">
        <v>55709</v>
      </c>
      <c r="C9" s="35">
        <v>55709</v>
      </c>
      <c r="D9" s="34">
        <v>291574.78000000003</v>
      </c>
      <c r="E9" s="32">
        <f>C9-D9</f>
        <v>-235865.78</v>
      </c>
      <c r="F9" s="33">
        <f>E9/D9</f>
        <v>-0.80893752196263302</v>
      </c>
      <c r="G9" s="33">
        <f t="shared" ref="G9" si="0">C9/B9</f>
        <v>1</v>
      </c>
    </row>
    <row r="10" spans="1:7" ht="21.95" customHeight="1">
      <c r="A10" s="170" t="s">
        <v>96</v>
      </c>
      <c r="B10" s="34"/>
      <c r="C10" s="34"/>
      <c r="D10" s="34"/>
      <c r="E10" s="32"/>
      <c r="F10" s="33"/>
      <c r="G10" s="33"/>
    </row>
    <row r="11" spans="1:7" ht="21.95" customHeight="1">
      <c r="A11" s="170" t="s">
        <v>97</v>
      </c>
      <c r="B11" s="34"/>
      <c r="C11" s="34"/>
      <c r="D11" s="34"/>
      <c r="E11" s="32"/>
      <c r="F11" s="33"/>
      <c r="G11" s="33"/>
    </row>
    <row r="12" spans="1:7" ht="21.95" customHeight="1"/>
    <row r="13" spans="1:7" ht="21.95" customHeight="1"/>
  </sheetData>
  <mergeCells count="8">
    <mergeCell ref="A1:G1"/>
    <mergeCell ref="A2:G2"/>
    <mergeCell ref="E4:F4"/>
    <mergeCell ref="A4:A5"/>
    <mergeCell ref="B4:B5"/>
    <mergeCell ref="C4:C5"/>
    <mergeCell ref="D4:D5"/>
    <mergeCell ref="G4:G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3" orientation="portrait" useFirstPageNumber="1" verticalDpi="300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selection activeCell="C23" sqref="C23"/>
    </sheetView>
  </sheetViews>
  <sheetFormatPr defaultColWidth="9" defaultRowHeight="13.5"/>
  <cols>
    <col min="1" max="1" width="41" customWidth="1"/>
    <col min="2" max="2" width="9.5" customWidth="1"/>
    <col min="3" max="3" width="9.125" customWidth="1"/>
    <col min="4" max="4" width="5" hidden="1" customWidth="1"/>
    <col min="5" max="5" width="14" customWidth="1"/>
    <col min="6" max="6" width="9.375" customWidth="1"/>
    <col min="7" max="7" width="8.875" customWidth="1"/>
  </cols>
  <sheetData>
    <row r="1" spans="1:10" ht="30" customHeight="1">
      <c r="A1" s="226" t="s">
        <v>9</v>
      </c>
      <c r="B1" s="226"/>
      <c r="C1" s="226"/>
      <c r="D1" s="226"/>
      <c r="E1" s="226"/>
      <c r="F1" s="226"/>
      <c r="G1" s="226"/>
    </row>
    <row r="2" spans="1:10" ht="18.75">
      <c r="A2" s="227" t="s">
        <v>98</v>
      </c>
      <c r="B2" s="227"/>
      <c r="C2" s="227"/>
      <c r="D2" s="227"/>
      <c r="E2" s="227"/>
      <c r="F2" s="227"/>
      <c r="G2" s="227"/>
    </row>
    <row r="3" spans="1:10" ht="15.75">
      <c r="A3" s="98"/>
      <c r="B3" s="99"/>
      <c r="C3" s="99"/>
      <c r="D3" s="99"/>
      <c r="E3" s="99"/>
      <c r="F3" s="228" t="s">
        <v>34</v>
      </c>
      <c r="G3" s="229"/>
    </row>
    <row r="4" spans="1:10" ht="21.95" customHeight="1">
      <c r="A4" s="232"/>
      <c r="B4" s="233" t="s">
        <v>99</v>
      </c>
      <c r="C4" s="235" t="s">
        <v>36</v>
      </c>
      <c r="D4" s="235" t="s">
        <v>37</v>
      </c>
      <c r="E4" s="230" t="s">
        <v>38</v>
      </c>
      <c r="F4" s="231"/>
      <c r="G4" s="233" t="s">
        <v>100</v>
      </c>
    </row>
    <row r="5" spans="1:10" ht="21.95" customHeight="1">
      <c r="A5" s="232"/>
      <c r="B5" s="234"/>
      <c r="C5" s="235"/>
      <c r="D5" s="235"/>
      <c r="E5" s="101" t="s">
        <v>40</v>
      </c>
      <c r="F5" s="101" t="s">
        <v>101</v>
      </c>
      <c r="G5" s="234"/>
    </row>
    <row r="6" spans="1:10" ht="21.95" customHeight="1">
      <c r="A6" s="104" t="s">
        <v>102</v>
      </c>
      <c r="B6" s="105">
        <f>B7+B9+B10+B15+B16+B18+B20+B22+B24</f>
        <v>63352.57</v>
      </c>
      <c r="C6" s="105">
        <f>C7+C9+C10+C15+C16+C18+C20+C22+C24</f>
        <v>63352.83</v>
      </c>
      <c r="D6" s="105">
        <f>D7+D9+D10+D15+D16+D18+D20+D22+D24</f>
        <v>318216.31</v>
      </c>
      <c r="E6" s="105">
        <f>C6-D6</f>
        <v>-254863.47999999998</v>
      </c>
      <c r="F6" s="106">
        <f>E6/D6</f>
        <v>-0.80091268734779808</v>
      </c>
      <c r="G6" s="106">
        <f>C6/B6</f>
        <v>1.000004104016617</v>
      </c>
    </row>
    <row r="7" spans="1:10" ht="21.95" customHeight="1">
      <c r="A7" s="54" t="s">
        <v>103</v>
      </c>
      <c r="B7" s="35"/>
      <c r="C7" s="35"/>
      <c r="D7" s="35"/>
      <c r="E7" s="35"/>
      <c r="F7" s="106"/>
      <c r="G7" s="106"/>
    </row>
    <row r="8" spans="1:10" ht="21.95" customHeight="1">
      <c r="A8" s="56" t="s">
        <v>104</v>
      </c>
      <c r="B8" s="35"/>
      <c r="C8" s="35"/>
      <c r="D8" s="35"/>
      <c r="E8" s="35"/>
      <c r="F8" s="106"/>
      <c r="G8" s="106"/>
    </row>
    <row r="9" spans="1:10" ht="21.95" customHeight="1">
      <c r="A9" s="54" t="s">
        <v>105</v>
      </c>
      <c r="B9" s="35"/>
      <c r="C9" s="35"/>
      <c r="D9" s="35"/>
      <c r="E9" s="35"/>
      <c r="F9" s="106"/>
      <c r="G9" s="106"/>
      <c r="J9" s="37"/>
    </row>
    <row r="10" spans="1:10" ht="21.95" customHeight="1">
      <c r="A10" s="56" t="s">
        <v>106</v>
      </c>
      <c r="B10" s="35">
        <f>B11</f>
        <v>62948.57</v>
      </c>
      <c r="C10" s="35">
        <f>SUM(C11:C14)</f>
        <v>62948.83</v>
      </c>
      <c r="D10" s="35">
        <f>SUM(D11:D14)</f>
        <v>317655.96000000002</v>
      </c>
      <c r="E10" s="35">
        <f>C10-D10</f>
        <v>-254707.13</v>
      </c>
      <c r="F10" s="108">
        <f t="shared" ref="F10:F27" si="0">E10/D10</f>
        <v>-0.80183331047841822</v>
      </c>
      <c r="G10" s="108">
        <f t="shared" ref="G10:G27" si="1">C10/B10</f>
        <v>1.0000041303559397</v>
      </c>
    </row>
    <row r="11" spans="1:10" ht="21.95" customHeight="1">
      <c r="A11" s="160" t="s">
        <v>107</v>
      </c>
      <c r="B11" s="35">
        <v>62948.57</v>
      </c>
      <c r="C11" s="35">
        <f>62948.83</f>
        <v>62948.83</v>
      </c>
      <c r="D11" s="35">
        <v>317036.95</v>
      </c>
      <c r="E11" s="35">
        <f>C11-D11</f>
        <v>-254088.12</v>
      </c>
      <c r="F11" s="108">
        <f t="shared" si="0"/>
        <v>-0.80144639292044662</v>
      </c>
      <c r="G11" s="108">
        <f t="shared" si="1"/>
        <v>1.0000041303559397</v>
      </c>
    </row>
    <row r="12" spans="1:10" ht="21.95" customHeight="1">
      <c r="A12" s="57" t="s">
        <v>108</v>
      </c>
      <c r="B12" s="35"/>
      <c r="C12" s="35"/>
      <c r="D12" s="35"/>
      <c r="E12" s="35"/>
      <c r="F12" s="108"/>
      <c r="G12" s="108"/>
    </row>
    <row r="13" spans="1:10" ht="21.95" customHeight="1">
      <c r="A13" s="61" t="s">
        <v>109</v>
      </c>
      <c r="B13" s="35"/>
      <c r="C13" s="35"/>
      <c r="D13" s="35"/>
      <c r="E13" s="35"/>
      <c r="F13" s="108"/>
      <c r="G13" s="108"/>
    </row>
    <row r="14" spans="1:10" ht="21.95" customHeight="1">
      <c r="A14" s="59" t="s">
        <v>110</v>
      </c>
      <c r="B14" s="35"/>
      <c r="C14" s="35"/>
      <c r="D14" s="35">
        <v>619.01</v>
      </c>
      <c r="E14" s="35">
        <f>C14-D14</f>
        <v>-619.01</v>
      </c>
      <c r="F14" s="108">
        <f t="shared" si="0"/>
        <v>-1</v>
      </c>
      <c r="G14" s="108"/>
    </row>
    <row r="15" spans="1:10" ht="21.95" customHeight="1">
      <c r="A15" s="56" t="s">
        <v>111</v>
      </c>
      <c r="B15" s="35"/>
      <c r="C15" s="35"/>
      <c r="D15" s="35"/>
      <c r="E15" s="35"/>
      <c r="F15" s="108"/>
      <c r="G15" s="108"/>
    </row>
    <row r="16" spans="1:10" ht="21.95" customHeight="1">
      <c r="A16" s="56" t="s">
        <v>112</v>
      </c>
      <c r="B16" s="35"/>
      <c r="C16" s="35"/>
      <c r="D16" s="35"/>
      <c r="E16" s="35"/>
      <c r="F16" s="108"/>
      <c r="G16" s="108"/>
    </row>
    <row r="17" spans="1:13" ht="21.95" customHeight="1">
      <c r="A17" s="61" t="s">
        <v>113</v>
      </c>
      <c r="B17" s="35"/>
      <c r="C17" s="35"/>
      <c r="D17" s="35"/>
      <c r="E17" s="35"/>
      <c r="F17" s="108"/>
      <c r="G17" s="108"/>
    </row>
    <row r="18" spans="1:13" ht="21.95" customHeight="1">
      <c r="A18" s="62" t="s">
        <v>114</v>
      </c>
      <c r="B18" s="35">
        <v>9</v>
      </c>
      <c r="C18" s="35">
        <f>C19</f>
        <v>9</v>
      </c>
      <c r="D18" s="35">
        <f>D19</f>
        <v>7.5</v>
      </c>
      <c r="E18" s="35">
        <f t="shared" ref="E18:E23" si="2">C18-D18</f>
        <v>1.5</v>
      </c>
      <c r="F18" s="108">
        <f t="shared" si="0"/>
        <v>0.2</v>
      </c>
      <c r="G18" s="108">
        <f t="shared" si="1"/>
        <v>1</v>
      </c>
    </row>
    <row r="19" spans="1:13" ht="21.95" customHeight="1">
      <c r="A19" s="161" t="s">
        <v>115</v>
      </c>
      <c r="B19" s="35">
        <v>9</v>
      </c>
      <c r="C19" s="35">
        <v>9</v>
      </c>
      <c r="D19" s="35">
        <v>7.5</v>
      </c>
      <c r="E19" s="35">
        <f t="shared" si="2"/>
        <v>1.5</v>
      </c>
      <c r="F19" s="108">
        <f t="shared" si="0"/>
        <v>0.2</v>
      </c>
      <c r="G19" s="108">
        <f t="shared" si="1"/>
        <v>1</v>
      </c>
    </row>
    <row r="20" spans="1:13" ht="21.95" customHeight="1">
      <c r="A20" s="63" t="s">
        <v>116</v>
      </c>
      <c r="B20" s="35">
        <v>393</v>
      </c>
      <c r="C20" s="35">
        <f>C21</f>
        <v>393</v>
      </c>
      <c r="D20" s="35">
        <f>D21</f>
        <v>551.67999999999995</v>
      </c>
      <c r="E20" s="35">
        <f t="shared" si="2"/>
        <v>-158.68</v>
      </c>
      <c r="F20" s="108">
        <f t="shared" si="0"/>
        <v>-0.28763051044083499</v>
      </c>
      <c r="G20" s="108">
        <f t="shared" si="1"/>
        <v>1</v>
      </c>
    </row>
    <row r="21" spans="1:13" ht="21.95" customHeight="1">
      <c r="A21" s="162" t="s">
        <v>117</v>
      </c>
      <c r="B21" s="35">
        <v>393</v>
      </c>
      <c r="C21" s="35">
        <v>393</v>
      </c>
      <c r="D21" s="35">
        <v>551.67999999999995</v>
      </c>
      <c r="E21" s="35">
        <f t="shared" si="2"/>
        <v>-158.68</v>
      </c>
      <c r="F21" s="108">
        <f t="shared" si="0"/>
        <v>-0.28763051044083499</v>
      </c>
      <c r="G21" s="108">
        <f t="shared" si="1"/>
        <v>1</v>
      </c>
    </row>
    <row r="22" spans="1:13" ht="21.95" customHeight="1">
      <c r="A22" s="63" t="s">
        <v>118</v>
      </c>
      <c r="B22" s="35">
        <v>2</v>
      </c>
      <c r="C22" s="35">
        <f>C23</f>
        <v>2</v>
      </c>
      <c r="D22" s="35">
        <f>D23</f>
        <v>1.17</v>
      </c>
      <c r="E22" s="35">
        <f t="shared" si="2"/>
        <v>0.83</v>
      </c>
      <c r="F22" s="108">
        <f t="shared" si="0"/>
        <v>0.70940170940170999</v>
      </c>
      <c r="G22" s="108">
        <f t="shared" si="1"/>
        <v>1</v>
      </c>
    </row>
    <row r="23" spans="1:13" ht="21.95" customHeight="1">
      <c r="A23" s="162" t="s">
        <v>119</v>
      </c>
      <c r="B23" s="65">
        <v>2</v>
      </c>
      <c r="C23" s="65">
        <v>2</v>
      </c>
      <c r="D23" s="35">
        <v>1.17</v>
      </c>
      <c r="E23" s="35">
        <f t="shared" si="2"/>
        <v>0.83</v>
      </c>
      <c r="F23" s="108">
        <f t="shared" si="0"/>
        <v>0.70940170940170999</v>
      </c>
      <c r="G23" s="108">
        <f t="shared" si="1"/>
        <v>1</v>
      </c>
    </row>
    <row r="24" spans="1:13" ht="21.95" customHeight="1">
      <c r="A24" s="66" t="s">
        <v>120</v>
      </c>
      <c r="B24" s="65"/>
      <c r="C24" s="35"/>
      <c r="D24" s="35">
        <f>D25</f>
        <v>0</v>
      </c>
      <c r="E24" s="35"/>
      <c r="F24" s="108"/>
      <c r="G24" s="108"/>
    </row>
    <row r="25" spans="1:13" ht="21.95" customHeight="1">
      <c r="A25" s="66" t="s">
        <v>121</v>
      </c>
      <c r="B25" s="65"/>
      <c r="C25" s="35"/>
      <c r="D25" s="35"/>
      <c r="E25" s="35"/>
      <c r="F25" s="108"/>
      <c r="G25" s="108"/>
    </row>
    <row r="26" spans="1:13" ht="21.95" customHeight="1">
      <c r="A26" s="107"/>
      <c r="B26" s="102"/>
      <c r="C26" s="102"/>
      <c r="D26" s="102"/>
      <c r="E26" s="35"/>
      <c r="F26" s="108"/>
      <c r="G26" s="108"/>
      <c r="M26" s="165"/>
    </row>
    <row r="27" spans="1:13" ht="21.95" customHeight="1">
      <c r="A27" s="163" t="s">
        <v>90</v>
      </c>
      <c r="B27" s="164">
        <v>2080</v>
      </c>
      <c r="C27" s="105">
        <v>2080</v>
      </c>
      <c r="D27" s="105">
        <v>5815</v>
      </c>
      <c r="E27" s="105">
        <f>C27-D27</f>
        <v>-3735</v>
      </c>
      <c r="F27" s="106">
        <f t="shared" si="0"/>
        <v>-0.64230438521066202</v>
      </c>
      <c r="G27" s="106">
        <f t="shared" si="1"/>
        <v>1</v>
      </c>
    </row>
    <row r="28" spans="1:13" ht="21.95" customHeight="1"/>
  </sheetData>
  <mergeCells count="9">
    <mergeCell ref="A1:G1"/>
    <mergeCell ref="A2:G2"/>
    <mergeCell ref="F3:G3"/>
    <mergeCell ref="E4:F4"/>
    <mergeCell ref="A4:A5"/>
    <mergeCell ref="B4:B5"/>
    <mergeCell ref="C4:C5"/>
    <mergeCell ref="D4:D5"/>
    <mergeCell ref="G4:G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4" orientation="portrait" useFirstPageNumber="1" verticalDpi="300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9" sqref="C9"/>
    </sheetView>
  </sheetViews>
  <sheetFormatPr defaultColWidth="8.875" defaultRowHeight="13.5"/>
  <cols>
    <col min="1" max="1" width="35.625" style="70" customWidth="1"/>
    <col min="2" max="2" width="16.125" style="70" customWidth="1"/>
    <col min="3" max="3" width="13.5" style="70" customWidth="1"/>
    <col min="4" max="4" width="20" style="70" customWidth="1"/>
    <col min="5" max="16384" width="8.875" style="70"/>
  </cols>
  <sheetData>
    <row r="1" spans="1:5" ht="39.950000000000003" customHeight="1">
      <c r="A1" s="236" t="s">
        <v>11</v>
      </c>
      <c r="B1" s="236"/>
      <c r="C1" s="236"/>
      <c r="D1" s="236"/>
    </row>
    <row r="2" spans="1:5" ht="24.95" customHeight="1">
      <c r="A2" s="237" t="s">
        <v>122</v>
      </c>
      <c r="B2" s="237"/>
      <c r="C2" s="237"/>
      <c r="D2" s="237"/>
    </row>
    <row r="3" spans="1:5" ht="24.95" customHeight="1">
      <c r="A3" s="139"/>
      <c r="B3" s="140"/>
      <c r="C3" s="140"/>
      <c r="D3" s="151" t="s">
        <v>34</v>
      </c>
    </row>
    <row r="4" spans="1:5" ht="24.95" customHeight="1">
      <c r="A4" s="238" t="s">
        <v>123</v>
      </c>
      <c r="B4" s="235" t="s">
        <v>124</v>
      </c>
      <c r="C4" s="235" t="s">
        <v>36</v>
      </c>
      <c r="D4" s="233" t="s">
        <v>64</v>
      </c>
    </row>
    <row r="5" spans="1:5" ht="24.95" customHeight="1">
      <c r="A5" s="238"/>
      <c r="B5" s="235"/>
      <c r="C5" s="239"/>
      <c r="D5" s="240"/>
    </row>
    <row r="6" spans="1:5" ht="30" customHeight="1">
      <c r="A6" s="152" t="s">
        <v>125</v>
      </c>
      <c r="B6" s="153">
        <f>SUM(B7:B9)</f>
        <v>206413</v>
      </c>
      <c r="C6" s="154">
        <f>SUM(C7:C9)</f>
        <v>206413</v>
      </c>
      <c r="D6" s="155">
        <f>C6/B6</f>
        <v>1</v>
      </c>
      <c r="E6" s="150"/>
    </row>
    <row r="7" spans="1:5" ht="30" customHeight="1">
      <c r="A7" s="156" t="s">
        <v>126</v>
      </c>
      <c r="B7" s="35"/>
      <c r="C7" s="35"/>
      <c r="D7" s="157"/>
      <c r="E7" s="150"/>
    </row>
    <row r="8" spans="1:5" ht="30" customHeight="1">
      <c r="A8" s="156" t="s">
        <v>127</v>
      </c>
      <c r="B8" s="35"/>
      <c r="C8" s="35"/>
      <c r="D8" s="157"/>
      <c r="E8" s="150"/>
    </row>
    <row r="9" spans="1:5" ht="30" customHeight="1">
      <c r="A9" s="156" t="s">
        <v>128</v>
      </c>
      <c r="B9" s="35">
        <v>206413</v>
      </c>
      <c r="C9" s="158">
        <v>206413</v>
      </c>
      <c r="D9" s="159">
        <f t="shared" ref="D9" si="0">C9/B9</f>
        <v>1</v>
      </c>
      <c r="E9" s="150"/>
    </row>
  </sheetData>
  <mergeCells count="6">
    <mergeCell ref="A1:D1"/>
    <mergeCell ref="A2:D2"/>
    <mergeCell ref="A4:A5"/>
    <mergeCell ref="B4:B5"/>
    <mergeCell ref="C4:C5"/>
    <mergeCell ref="D4:D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5" orientation="portrait" useFirstPageNumber="1" verticalDpi="300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7" sqref="G7"/>
    </sheetView>
  </sheetViews>
  <sheetFormatPr defaultColWidth="8.875" defaultRowHeight="13.5"/>
  <cols>
    <col min="1" max="1" width="40.5" style="70" customWidth="1"/>
    <col min="2" max="2" width="13.625" style="70" customWidth="1"/>
    <col min="3" max="3" width="9.125" style="70" customWidth="1"/>
    <col min="4" max="4" width="11.5" style="70" customWidth="1"/>
    <col min="5" max="5" width="12.5" style="70" customWidth="1"/>
    <col min="6" max="16384" width="8.875" style="70"/>
  </cols>
  <sheetData>
    <row r="1" spans="1:5" ht="39.950000000000003" customHeight="1">
      <c r="A1" s="241" t="s">
        <v>13</v>
      </c>
      <c r="B1" s="241"/>
      <c r="C1" s="241"/>
      <c r="D1" s="241"/>
      <c r="E1" s="241"/>
    </row>
    <row r="2" spans="1:5" ht="18.75">
      <c r="A2" s="242" t="s">
        <v>129</v>
      </c>
      <c r="B2" s="242"/>
      <c r="C2" s="242"/>
      <c r="D2" s="242"/>
      <c r="E2" s="242"/>
    </row>
    <row r="3" spans="1:5" ht="24.95" customHeight="1">
      <c r="A3" s="139"/>
      <c r="B3" s="140"/>
      <c r="C3" s="140"/>
      <c r="D3" s="243" t="s">
        <v>34</v>
      </c>
      <c r="E3" s="243"/>
    </row>
    <row r="4" spans="1:5" ht="30" customHeight="1">
      <c r="A4" s="244" t="s">
        <v>123</v>
      </c>
      <c r="B4" s="235" t="s">
        <v>124</v>
      </c>
      <c r="C4" s="235" t="s">
        <v>36</v>
      </c>
      <c r="D4" s="230" t="s">
        <v>130</v>
      </c>
      <c r="E4" s="231"/>
    </row>
    <row r="5" spans="1:5" ht="30" customHeight="1">
      <c r="A5" s="245"/>
      <c r="B5" s="235"/>
      <c r="C5" s="239"/>
      <c r="D5" s="141" t="s">
        <v>40</v>
      </c>
      <c r="E5" s="101" t="s">
        <v>101</v>
      </c>
    </row>
    <row r="6" spans="1:5" ht="30" customHeight="1">
      <c r="A6" s="142" t="s">
        <v>131</v>
      </c>
      <c r="B6" s="143">
        <f>SUM(B7:B10)</f>
        <v>0</v>
      </c>
      <c r="C6" s="143">
        <f>SUM(C7:C10)</f>
        <v>0</v>
      </c>
      <c r="D6" s="143">
        <f>SUM(D7:D10)</f>
        <v>0</v>
      </c>
      <c r="E6" s="143"/>
    </row>
    <row r="7" spans="1:5" ht="30" customHeight="1">
      <c r="A7" s="144" t="s">
        <v>132</v>
      </c>
      <c r="B7" s="65"/>
      <c r="C7" s="65"/>
      <c r="D7" s="65"/>
      <c r="E7" s="145"/>
    </row>
    <row r="8" spans="1:5" ht="30" customHeight="1">
      <c r="A8" s="144" t="s">
        <v>133</v>
      </c>
      <c r="B8" s="35"/>
      <c r="C8" s="65"/>
      <c r="D8" s="65"/>
      <c r="E8" s="145"/>
    </row>
    <row r="9" spans="1:5" ht="30" customHeight="1">
      <c r="A9" s="144" t="s">
        <v>134</v>
      </c>
      <c r="B9" s="65"/>
      <c r="C9" s="65"/>
      <c r="D9" s="65"/>
      <c r="E9" s="146"/>
    </row>
    <row r="10" spans="1:5" ht="30" customHeight="1">
      <c r="A10" s="144" t="s">
        <v>135</v>
      </c>
      <c r="B10" s="35">
        <v>0</v>
      </c>
      <c r="C10" s="147">
        <v>0</v>
      </c>
      <c r="D10" s="65">
        <f>B10-C10</f>
        <v>0</v>
      </c>
      <c r="E10" s="146"/>
    </row>
    <row r="11" spans="1:5" ht="14.25">
      <c r="A11" s="140"/>
      <c r="B11" s="148"/>
      <c r="C11" s="148"/>
      <c r="D11" s="148"/>
      <c r="E11" s="149"/>
    </row>
    <row r="12" spans="1:5">
      <c r="B12" s="150"/>
      <c r="C12" s="150"/>
      <c r="D12" s="150"/>
      <c r="E12" s="150"/>
    </row>
  </sheetData>
  <mergeCells count="7">
    <mergeCell ref="A1:E1"/>
    <mergeCell ref="A2:E2"/>
    <mergeCell ref="D3:E3"/>
    <mergeCell ref="D4:E4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6" orientation="portrait" useFirstPageNumber="1" verticalDpi="300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0" sqref="A20"/>
    </sheetView>
  </sheetViews>
  <sheetFormatPr defaultColWidth="9" defaultRowHeight="13.5"/>
  <cols>
    <col min="1" max="1" width="25.875" customWidth="1"/>
    <col min="2" max="2" width="12.875" customWidth="1"/>
    <col min="3" max="3" width="12.625" customWidth="1"/>
    <col min="4" max="4" width="14.125" customWidth="1"/>
    <col min="5" max="5" width="17" customWidth="1"/>
    <col min="8" max="8" width="9" hidden="1" customWidth="1"/>
  </cols>
  <sheetData>
    <row r="1" spans="1:8" ht="24.95" customHeight="1">
      <c r="A1" s="246" t="s">
        <v>16</v>
      </c>
      <c r="B1" s="246"/>
      <c r="C1" s="246"/>
      <c r="D1" s="246"/>
      <c r="E1" s="246"/>
    </row>
    <row r="2" spans="1:8" ht="24.95" customHeight="1">
      <c r="A2" s="247" t="s">
        <v>136</v>
      </c>
      <c r="B2" s="247"/>
      <c r="C2" s="247"/>
      <c r="D2" s="247"/>
      <c r="E2" s="247"/>
    </row>
    <row r="3" spans="1:8" ht="24.95" customHeight="1">
      <c r="A3" s="117"/>
      <c r="B3" s="118"/>
      <c r="C3" s="118"/>
      <c r="D3" s="118"/>
      <c r="E3" s="119" t="s">
        <v>34</v>
      </c>
    </row>
    <row r="4" spans="1:8" ht="21.95" customHeight="1">
      <c r="A4" s="250"/>
      <c r="B4" s="251" t="s">
        <v>137</v>
      </c>
      <c r="C4" s="206" t="s">
        <v>138</v>
      </c>
      <c r="D4" s="248" t="s">
        <v>38</v>
      </c>
      <c r="E4" s="249"/>
    </row>
    <row r="5" spans="1:8" ht="21.95" customHeight="1">
      <c r="A5" s="250"/>
      <c r="B5" s="252"/>
      <c r="C5" s="207"/>
      <c r="D5" s="120" t="s">
        <v>40</v>
      </c>
      <c r="E5" s="120" t="s">
        <v>41</v>
      </c>
    </row>
    <row r="6" spans="1:8" ht="21.95" customHeight="1">
      <c r="A6" s="121" t="s">
        <v>139</v>
      </c>
      <c r="B6" s="122">
        <f>B7+B21</f>
        <v>343541.68719999999</v>
      </c>
      <c r="C6" s="122">
        <f>C7+C21</f>
        <v>318093.98</v>
      </c>
      <c r="D6" s="122">
        <f>D7+D21</f>
        <v>25447.707200000001</v>
      </c>
      <c r="E6" s="28">
        <f>D6/C6</f>
        <v>8.0000593535281606E-2</v>
      </c>
    </row>
    <row r="7" spans="1:8" ht="21.95" customHeight="1">
      <c r="A7" s="123" t="s">
        <v>140</v>
      </c>
      <c r="B7" s="124">
        <f>SUM(B8:B20)</f>
        <v>309187.68719999999</v>
      </c>
      <c r="C7" s="124">
        <f>SUM(C8:C20)</f>
        <v>236566.1</v>
      </c>
      <c r="D7" s="124">
        <f>SUM(D8:D20)</f>
        <v>72621.587199999994</v>
      </c>
      <c r="E7" s="28">
        <f>D7/C7</f>
        <v>0.30698222272760101</v>
      </c>
    </row>
    <row r="8" spans="1:8" ht="21.95" customHeight="1">
      <c r="A8" s="125" t="s">
        <v>141</v>
      </c>
      <c r="B8" s="126">
        <f>173000-40000+18+110+31.52-14</f>
        <v>133145.51999999999</v>
      </c>
      <c r="C8" s="127">
        <v>61735.81</v>
      </c>
      <c r="D8" s="128">
        <f>B8-C8</f>
        <v>71409.710000000006</v>
      </c>
      <c r="E8" s="33">
        <f>D8/C8</f>
        <v>1.1566983570799501</v>
      </c>
      <c r="H8">
        <f>C8*1.065</f>
        <v>65748.637650000004</v>
      </c>
    </row>
    <row r="9" spans="1:8" ht="21.95" customHeight="1">
      <c r="A9" s="125" t="s">
        <v>142</v>
      </c>
      <c r="B9" s="126">
        <v>43220</v>
      </c>
      <c r="C9" s="129">
        <v>49932.17</v>
      </c>
      <c r="D9" s="128">
        <f t="shared" ref="D9:D20" si="0">B9-C9</f>
        <v>-6712.17</v>
      </c>
      <c r="E9" s="33">
        <f t="shared" ref="E9:E25" si="1">D9/C9</f>
        <v>-0.134425761988714</v>
      </c>
      <c r="H9">
        <f t="shared" ref="H9:H25" si="2">C9*1.065</f>
        <v>53177.761050000001</v>
      </c>
    </row>
    <row r="10" spans="1:8" ht="21.95" customHeight="1">
      <c r="A10" s="125" t="s">
        <v>143</v>
      </c>
      <c r="B10" s="126">
        <f>15640-3000</f>
        <v>12640</v>
      </c>
      <c r="C10" s="129">
        <v>16573.57</v>
      </c>
      <c r="D10" s="128">
        <f t="shared" si="0"/>
        <v>-3933.57</v>
      </c>
      <c r="E10" s="33">
        <f t="shared" si="1"/>
        <v>-0.23733993339998599</v>
      </c>
      <c r="H10">
        <f t="shared" si="2"/>
        <v>17650.852050000001</v>
      </c>
    </row>
    <row r="11" spans="1:8" ht="21.95" customHeight="1">
      <c r="A11" s="125" t="s">
        <v>144</v>
      </c>
      <c r="B11" s="126">
        <f>20698-1000</f>
        <v>19698</v>
      </c>
      <c r="C11" s="129">
        <v>13638.69</v>
      </c>
      <c r="D11" s="128">
        <f t="shared" si="0"/>
        <v>6059.31</v>
      </c>
      <c r="E11" s="33">
        <f t="shared" si="1"/>
        <v>0.44427360692265899</v>
      </c>
      <c r="H11">
        <f t="shared" si="2"/>
        <v>14525.20485</v>
      </c>
    </row>
    <row r="12" spans="1:8" ht="21.95" customHeight="1">
      <c r="A12" s="125" t="s">
        <v>145</v>
      </c>
      <c r="B12" s="126">
        <f>27709-2000</f>
        <v>25709</v>
      </c>
      <c r="C12" s="129">
        <v>24481.75</v>
      </c>
      <c r="D12" s="128">
        <f t="shared" si="0"/>
        <v>1227.25</v>
      </c>
      <c r="E12" s="33">
        <f t="shared" si="1"/>
        <v>5.0129177856975099E-2</v>
      </c>
      <c r="H12">
        <f t="shared" si="2"/>
        <v>26073.063750000001</v>
      </c>
    </row>
    <row r="13" spans="1:8" ht="21.95" customHeight="1">
      <c r="A13" s="125" t="s">
        <v>146</v>
      </c>
      <c r="B13" s="126">
        <f t="shared" ref="B13:B19" si="3">C13*1.08</f>
        <v>17585.8128</v>
      </c>
      <c r="C13" s="129">
        <v>16283.16</v>
      </c>
      <c r="D13" s="128">
        <f t="shared" si="0"/>
        <v>1302.6528000000001</v>
      </c>
      <c r="E13" s="33">
        <f t="shared" si="1"/>
        <v>0.08</v>
      </c>
      <c r="H13">
        <f t="shared" si="2"/>
        <v>17341.565399999999</v>
      </c>
    </row>
    <row r="14" spans="1:8" ht="21.95" customHeight="1">
      <c r="A14" s="125" t="s">
        <v>147</v>
      </c>
      <c r="B14" s="126">
        <f t="shared" si="3"/>
        <v>8542.6380000000008</v>
      </c>
      <c r="C14" s="129">
        <v>7909.85</v>
      </c>
      <c r="D14" s="128">
        <f t="shared" si="0"/>
        <v>632.78800000000001</v>
      </c>
      <c r="E14" s="33">
        <f t="shared" si="1"/>
        <v>8.0000000000000099E-2</v>
      </c>
      <c r="H14">
        <f t="shared" si="2"/>
        <v>8423.9902500000007</v>
      </c>
    </row>
    <row r="15" spans="1:8" ht="21.95" customHeight="1">
      <c r="A15" s="125" t="s">
        <v>148</v>
      </c>
      <c r="B15" s="126">
        <f>C15*1.08-1000</f>
        <v>24768.745999999999</v>
      </c>
      <c r="C15" s="129">
        <v>23859.95</v>
      </c>
      <c r="D15" s="128">
        <f t="shared" si="0"/>
        <v>908.79600000000198</v>
      </c>
      <c r="E15" s="33">
        <f t="shared" si="1"/>
        <v>3.8088763807132997E-2</v>
      </c>
      <c r="H15">
        <f t="shared" si="2"/>
        <v>25410.846750000001</v>
      </c>
    </row>
    <row r="16" spans="1:8" ht="21.95" customHeight="1">
      <c r="A16" s="125" t="s">
        <v>149</v>
      </c>
      <c r="B16" s="126">
        <v>2</v>
      </c>
      <c r="C16" s="130">
        <v>2.37</v>
      </c>
      <c r="D16" s="128">
        <f t="shared" si="0"/>
        <v>-0.37</v>
      </c>
      <c r="E16" s="33">
        <f t="shared" si="1"/>
        <v>-0.15611814345991601</v>
      </c>
      <c r="H16">
        <f t="shared" si="2"/>
        <v>2.5240499999999999</v>
      </c>
    </row>
    <row r="17" spans="1:8" ht="21.95" customHeight="1">
      <c r="A17" s="125" t="s">
        <v>150</v>
      </c>
      <c r="B17" s="126">
        <f t="shared" si="3"/>
        <v>1918.8792000000001</v>
      </c>
      <c r="C17" s="130">
        <v>1776.74</v>
      </c>
      <c r="D17" s="128">
        <f t="shared" si="0"/>
        <v>142.13919999999999</v>
      </c>
      <c r="E17" s="33">
        <f t="shared" si="1"/>
        <v>0.08</v>
      </c>
      <c r="H17">
        <f t="shared" si="2"/>
        <v>1892.2281</v>
      </c>
    </row>
    <row r="18" spans="1:8" ht="21.95" customHeight="1">
      <c r="A18" s="125" t="s">
        <v>151</v>
      </c>
      <c r="B18" s="126">
        <f t="shared" si="3"/>
        <v>18510.098399999999</v>
      </c>
      <c r="C18" s="130">
        <v>17138.98</v>
      </c>
      <c r="D18" s="128">
        <f t="shared" si="0"/>
        <v>1371.1184000000001</v>
      </c>
      <c r="E18" s="33">
        <f t="shared" si="1"/>
        <v>0.08</v>
      </c>
      <c r="H18">
        <f t="shared" si="2"/>
        <v>18253.0137</v>
      </c>
    </row>
    <row r="19" spans="1:8" ht="21.95" customHeight="1">
      <c r="A19" s="125" t="s">
        <v>152</v>
      </c>
      <c r="B19" s="126">
        <f t="shared" si="3"/>
        <v>3446.9928</v>
      </c>
      <c r="C19" s="130">
        <v>3191.66</v>
      </c>
      <c r="D19" s="128">
        <f t="shared" si="0"/>
        <v>255.33279999999999</v>
      </c>
      <c r="E19" s="33">
        <f t="shared" si="1"/>
        <v>0.08</v>
      </c>
      <c r="H19">
        <f t="shared" si="2"/>
        <v>3399.1179000000002</v>
      </c>
    </row>
    <row r="20" spans="1:8" ht="21.95" customHeight="1">
      <c r="A20" s="125" t="s">
        <v>153</v>
      </c>
      <c r="B20" s="126">
        <v>0</v>
      </c>
      <c r="C20" s="130">
        <v>41.4</v>
      </c>
      <c r="D20" s="128">
        <f t="shared" si="0"/>
        <v>-41.4</v>
      </c>
      <c r="E20" s="33">
        <f t="shared" si="1"/>
        <v>-1</v>
      </c>
      <c r="H20">
        <f t="shared" si="2"/>
        <v>44.091000000000001</v>
      </c>
    </row>
    <row r="21" spans="1:8" ht="21.95" customHeight="1">
      <c r="A21" s="123" t="s">
        <v>154</v>
      </c>
      <c r="B21" s="131">
        <f>SUM(B22:B26)</f>
        <v>34354</v>
      </c>
      <c r="C21" s="132">
        <f>SUM(C22:C26)</f>
        <v>81527.88</v>
      </c>
      <c r="D21" s="132">
        <f>SUM(D22:D26)</f>
        <v>-47173.88</v>
      </c>
      <c r="E21" s="28">
        <f t="shared" si="1"/>
        <v>-0.57862267484448304</v>
      </c>
      <c r="H21">
        <f t="shared" si="2"/>
        <v>86827.192200000005</v>
      </c>
    </row>
    <row r="22" spans="1:8" ht="21.95" customHeight="1">
      <c r="A22" s="133" t="s">
        <v>155</v>
      </c>
      <c r="B22" s="126">
        <f>14302+1200+1000-500+15-1</f>
        <v>16016</v>
      </c>
      <c r="C22" s="130">
        <v>9631.42</v>
      </c>
      <c r="D22" s="128">
        <f>B22-C22</f>
        <v>6384.58</v>
      </c>
      <c r="E22" s="33">
        <f t="shared" si="1"/>
        <v>0.66289083022025796</v>
      </c>
      <c r="H22">
        <f t="shared" si="2"/>
        <v>10257.462299999999</v>
      </c>
    </row>
    <row r="23" spans="1:8" ht="21.95" customHeight="1">
      <c r="A23" s="133" t="s">
        <v>156</v>
      </c>
      <c r="B23" s="126">
        <f>12786+200+323</f>
        <v>13309</v>
      </c>
      <c r="C23" s="130">
        <v>6261.88</v>
      </c>
      <c r="D23" s="128">
        <f>B23-C23</f>
        <v>7047.12</v>
      </c>
      <c r="E23" s="33">
        <f t="shared" si="1"/>
        <v>1.1254000396047199</v>
      </c>
      <c r="H23">
        <f t="shared" si="2"/>
        <v>6668.9022000000004</v>
      </c>
    </row>
    <row r="24" spans="1:8" ht="21.95" customHeight="1">
      <c r="A24" s="133" t="s">
        <v>157</v>
      </c>
      <c r="B24" s="134">
        <f>2378+200</f>
        <v>2578</v>
      </c>
      <c r="C24" s="130">
        <v>2359.0300000000002</v>
      </c>
      <c r="D24" s="128">
        <f>B24-C24</f>
        <v>218.97</v>
      </c>
      <c r="E24" s="33">
        <f t="shared" si="1"/>
        <v>9.2822049740783202E-2</v>
      </c>
      <c r="H24">
        <f t="shared" si="2"/>
        <v>2512.3669500000001</v>
      </c>
    </row>
    <row r="25" spans="1:8" ht="21.95" customHeight="1">
      <c r="A25" s="133" t="s">
        <v>158</v>
      </c>
      <c r="B25" s="126">
        <f>1251+700+500</f>
        <v>2451</v>
      </c>
      <c r="C25" s="130">
        <v>63275.55</v>
      </c>
      <c r="D25" s="128">
        <f>B25-C25</f>
        <v>-60824.55</v>
      </c>
      <c r="E25" s="33">
        <f t="shared" si="1"/>
        <v>-0.96126465909818204</v>
      </c>
      <c r="H25">
        <f t="shared" si="2"/>
        <v>67388.460749999998</v>
      </c>
    </row>
    <row r="26" spans="1:8" ht="21.95" customHeight="1">
      <c r="A26" s="133" t="s">
        <v>159</v>
      </c>
      <c r="B26" s="135"/>
      <c r="C26" s="136"/>
      <c r="D26" s="137"/>
      <c r="E26" s="138"/>
    </row>
  </sheetData>
  <mergeCells count="6">
    <mergeCell ref="A1:E1"/>
    <mergeCell ref="A2:E2"/>
    <mergeCell ref="D4:E4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7" orientation="portrait" useFirstPageNumber="1" verticalDpi="300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7" sqref="C7:C30"/>
    </sheetView>
  </sheetViews>
  <sheetFormatPr defaultColWidth="9" defaultRowHeight="13.5"/>
  <cols>
    <col min="1" max="1" width="30.875" style="70" customWidth="1"/>
    <col min="2" max="2" width="14.5" style="70" customWidth="1"/>
    <col min="3" max="4" width="12.875" style="70" customWidth="1"/>
    <col min="5" max="5" width="14.625" style="70" customWidth="1"/>
    <col min="6" max="16384" width="9" style="70"/>
  </cols>
  <sheetData>
    <row r="1" spans="1:5" ht="24.95" customHeight="1">
      <c r="A1" s="253" t="s">
        <v>18</v>
      </c>
      <c r="B1" s="253"/>
      <c r="C1" s="253"/>
      <c r="D1" s="253"/>
      <c r="E1" s="253"/>
    </row>
    <row r="2" spans="1:5" ht="18.75">
      <c r="A2" s="254" t="s">
        <v>160</v>
      </c>
      <c r="B2" s="254"/>
      <c r="C2" s="254"/>
      <c r="D2" s="254"/>
      <c r="E2" s="254"/>
    </row>
    <row r="3" spans="1:5" ht="20.100000000000001" customHeight="1">
      <c r="A3" s="98"/>
      <c r="B3" s="99"/>
      <c r="C3" s="99"/>
      <c r="D3" s="99"/>
      <c r="E3" s="100" t="s">
        <v>34</v>
      </c>
    </row>
    <row r="4" spans="1:5" ht="20.100000000000001" customHeight="1">
      <c r="A4" s="258"/>
      <c r="B4" s="235" t="s">
        <v>161</v>
      </c>
      <c r="C4" s="235" t="s">
        <v>162</v>
      </c>
      <c r="D4" s="255" t="s">
        <v>38</v>
      </c>
      <c r="E4" s="256"/>
    </row>
    <row r="5" spans="1:5" ht="20.100000000000001" customHeight="1">
      <c r="A5" s="258"/>
      <c r="B5" s="239"/>
      <c r="C5" s="239"/>
      <c r="D5" s="101" t="s">
        <v>40</v>
      </c>
      <c r="E5" s="103" t="s">
        <v>65</v>
      </c>
    </row>
    <row r="6" spans="1:5" ht="20.100000000000001" customHeight="1">
      <c r="A6" s="104" t="s">
        <v>66</v>
      </c>
      <c r="B6" s="105">
        <f>SUM(B7:B29)</f>
        <v>336399.14999999997</v>
      </c>
      <c r="C6" s="105">
        <f>SUM(C7:C29)</f>
        <v>470601.11050200003</v>
      </c>
      <c r="D6" s="105">
        <f>B6-C6</f>
        <v>-134201.96050200006</v>
      </c>
      <c r="E6" s="106">
        <f>D6/C6</f>
        <v>-0.28517136383049335</v>
      </c>
    </row>
    <row r="7" spans="1:5" ht="20.100000000000001" customHeight="1">
      <c r="A7" s="107" t="s">
        <v>163</v>
      </c>
      <c r="B7" s="35">
        <v>35708.370000000003</v>
      </c>
      <c r="C7" s="35">
        <v>53229.19</v>
      </c>
      <c r="D7" s="35">
        <f>B7-C7</f>
        <v>-17520.82</v>
      </c>
      <c r="E7" s="108">
        <f>D7/C7</f>
        <v>-0.32915811794242966</v>
      </c>
    </row>
    <row r="8" spans="1:5" ht="20.100000000000001" customHeight="1">
      <c r="A8" s="107" t="s">
        <v>164</v>
      </c>
      <c r="B8" s="35">
        <v>15765.67</v>
      </c>
      <c r="C8" s="35">
        <v>15110.07</v>
      </c>
      <c r="D8" s="35">
        <f t="shared" ref="D8:D29" si="0">B8-C8</f>
        <v>655.60000000000036</v>
      </c>
      <c r="E8" s="108">
        <f t="shared" ref="E8:E26" si="1">D8/C8</f>
        <v>4.3388283442763693E-2</v>
      </c>
    </row>
    <row r="9" spans="1:5" ht="20.100000000000001" customHeight="1">
      <c r="A9" s="107" t="s">
        <v>165</v>
      </c>
      <c r="B9" s="35">
        <v>65811.5</v>
      </c>
      <c r="C9" s="35">
        <v>63833.120000000003</v>
      </c>
      <c r="D9" s="35">
        <f t="shared" si="0"/>
        <v>1978.3799999999974</v>
      </c>
      <c r="E9" s="108">
        <f t="shared" si="1"/>
        <v>3.0993001752068476E-2</v>
      </c>
    </row>
    <row r="10" spans="1:5" ht="20.100000000000001" customHeight="1">
      <c r="A10" s="107" t="s">
        <v>166</v>
      </c>
      <c r="B10" s="35">
        <v>7545</v>
      </c>
      <c r="C10" s="35">
        <v>23360.1</v>
      </c>
      <c r="D10" s="35">
        <f t="shared" si="0"/>
        <v>-15815.099999999999</v>
      </c>
      <c r="E10" s="108">
        <f t="shared" si="1"/>
        <v>-0.67701336894961917</v>
      </c>
    </row>
    <row r="11" spans="1:5" ht="20.100000000000001" customHeight="1">
      <c r="A11" s="107" t="s">
        <v>167</v>
      </c>
      <c r="B11" s="35">
        <v>450</v>
      </c>
      <c r="C11" s="35">
        <v>1129.32</v>
      </c>
      <c r="D11" s="35">
        <f t="shared" si="0"/>
        <v>-679.31999999999994</v>
      </c>
      <c r="E11" s="108">
        <f t="shared" si="1"/>
        <v>-0.60153012432260122</v>
      </c>
    </row>
    <row r="12" spans="1:5" ht="20.100000000000001" customHeight="1">
      <c r="A12" s="107" t="s">
        <v>168</v>
      </c>
      <c r="B12" s="35">
        <v>18226.22</v>
      </c>
      <c r="C12" s="35">
        <v>18012.189999999999</v>
      </c>
      <c r="D12" s="35">
        <f t="shared" si="0"/>
        <v>214.03000000000247</v>
      </c>
      <c r="E12" s="108">
        <f t="shared" si="1"/>
        <v>1.1882508456773024E-2</v>
      </c>
    </row>
    <row r="13" spans="1:5" ht="20.100000000000001" customHeight="1">
      <c r="A13" s="107" t="s">
        <v>169</v>
      </c>
      <c r="B13" s="35">
        <v>17106.150000000001</v>
      </c>
      <c r="C13" s="35">
        <v>32414.49</v>
      </c>
      <c r="D13" s="35">
        <f t="shared" si="0"/>
        <v>-15308.34</v>
      </c>
      <c r="E13" s="108">
        <f t="shared" si="1"/>
        <v>-0.47226842069704011</v>
      </c>
    </row>
    <row r="14" spans="1:5" ht="20.100000000000001" customHeight="1">
      <c r="A14" s="107" t="s">
        <v>170</v>
      </c>
      <c r="B14" s="35">
        <v>17636.54</v>
      </c>
      <c r="C14" s="35">
        <v>2440.5</v>
      </c>
      <c r="D14" s="35">
        <f t="shared" si="0"/>
        <v>15196.04</v>
      </c>
      <c r="E14" s="108">
        <f t="shared" si="1"/>
        <v>6.2266093013726698</v>
      </c>
    </row>
    <row r="15" spans="1:5" ht="20.100000000000001" customHeight="1">
      <c r="A15" s="107" t="s">
        <v>171</v>
      </c>
      <c r="B15" s="35">
        <v>122698.93</v>
      </c>
      <c r="C15" s="35">
        <v>224017.64</v>
      </c>
      <c r="D15" s="35">
        <f t="shared" si="0"/>
        <v>-101318.71000000002</v>
      </c>
      <c r="E15" s="108">
        <f t="shared" si="1"/>
        <v>-0.45228005258871584</v>
      </c>
    </row>
    <row r="16" spans="1:5" ht="20.100000000000001" customHeight="1">
      <c r="A16" s="107" t="s">
        <v>172</v>
      </c>
      <c r="B16" s="35">
        <v>16769.29</v>
      </c>
      <c r="C16" s="35">
        <v>22148.03</v>
      </c>
      <c r="D16" s="35">
        <f t="shared" si="0"/>
        <v>-5378.739999999998</v>
      </c>
      <c r="E16" s="108">
        <f t="shared" si="1"/>
        <v>-0.24285410485718134</v>
      </c>
    </row>
    <row r="17" spans="1:5" ht="20.100000000000001" customHeight="1">
      <c r="A17" s="107" t="s">
        <v>173</v>
      </c>
      <c r="B17" s="35">
        <v>4654</v>
      </c>
      <c r="C17" s="35">
        <v>4855.95</v>
      </c>
      <c r="D17" s="35">
        <f t="shared" si="0"/>
        <v>-201.94999999999982</v>
      </c>
      <c r="E17" s="108">
        <f t="shared" si="1"/>
        <v>-4.1588154738001794E-2</v>
      </c>
    </row>
    <row r="18" spans="1:5" ht="20.100000000000001" customHeight="1">
      <c r="A18" s="107" t="s">
        <v>174</v>
      </c>
      <c r="B18" s="35">
        <v>3200</v>
      </c>
      <c r="C18" s="35">
        <v>2492.12</v>
      </c>
      <c r="D18" s="35">
        <f t="shared" si="0"/>
        <v>707.88000000000011</v>
      </c>
      <c r="E18" s="108">
        <f t="shared" si="1"/>
        <v>0.28404731714363679</v>
      </c>
    </row>
    <row r="19" spans="1:5" ht="20.100000000000001" customHeight="1">
      <c r="A19" s="107" t="s">
        <v>175</v>
      </c>
      <c r="B19" s="35">
        <v>1593</v>
      </c>
      <c r="C19" s="35">
        <v>3425.24</v>
      </c>
      <c r="D19" s="35">
        <f t="shared" si="0"/>
        <v>-1832.2399999999998</v>
      </c>
      <c r="E19" s="108">
        <f t="shared" si="1"/>
        <v>-0.5349231002791045</v>
      </c>
    </row>
    <row r="20" spans="1:5" ht="20.100000000000001" customHeight="1">
      <c r="A20" s="107" t="s">
        <v>176</v>
      </c>
      <c r="B20" s="35"/>
      <c r="C20" s="35">
        <v>500</v>
      </c>
      <c r="D20" s="35">
        <f t="shared" si="0"/>
        <v>-500</v>
      </c>
      <c r="E20" s="108">
        <f t="shared" si="1"/>
        <v>-1</v>
      </c>
    </row>
    <row r="21" spans="1:5" ht="20.100000000000001" customHeight="1">
      <c r="A21" s="107" t="s">
        <v>177</v>
      </c>
      <c r="B21" s="35"/>
      <c r="C21" s="109">
        <v>0</v>
      </c>
      <c r="D21" s="35"/>
      <c r="E21" s="108"/>
    </row>
    <row r="22" spans="1:5" ht="20.100000000000001" customHeight="1">
      <c r="A22" s="107" t="s">
        <v>178</v>
      </c>
      <c r="B22" s="35">
        <v>50</v>
      </c>
      <c r="C22" s="110">
        <v>50</v>
      </c>
      <c r="D22" s="35">
        <f t="shared" si="0"/>
        <v>0</v>
      </c>
      <c r="E22" s="108">
        <f t="shared" si="1"/>
        <v>0</v>
      </c>
    </row>
    <row r="23" spans="1:5" ht="20.100000000000001" customHeight="1">
      <c r="A23" s="107" t="s">
        <v>179</v>
      </c>
      <c r="B23" s="35"/>
      <c r="C23" s="110">
        <v>870</v>
      </c>
      <c r="D23" s="35">
        <f t="shared" si="0"/>
        <v>-870</v>
      </c>
      <c r="E23" s="108">
        <f t="shared" si="1"/>
        <v>-1</v>
      </c>
    </row>
    <row r="24" spans="1:5" ht="20.100000000000001" customHeight="1">
      <c r="A24" s="107" t="s">
        <v>180</v>
      </c>
      <c r="B24" s="35"/>
      <c r="C24" s="110">
        <v>79.940501999999995</v>
      </c>
      <c r="D24" s="35">
        <f t="shared" si="0"/>
        <v>-79.940501999999995</v>
      </c>
      <c r="E24" s="108">
        <f t="shared" si="1"/>
        <v>-1</v>
      </c>
    </row>
    <row r="25" spans="1:5" ht="20.100000000000001" customHeight="1">
      <c r="A25" s="107" t="s">
        <v>181</v>
      </c>
      <c r="B25" s="35">
        <v>4147.3599999999997</v>
      </c>
      <c r="C25" s="111">
        <v>2605.77</v>
      </c>
      <c r="D25" s="35">
        <f t="shared" si="0"/>
        <v>1541.5899999999997</v>
      </c>
      <c r="E25" s="108">
        <f t="shared" si="1"/>
        <v>0.59160631982101253</v>
      </c>
    </row>
    <row r="26" spans="1:5" ht="20.100000000000001" customHeight="1">
      <c r="A26" s="107" t="s">
        <v>182</v>
      </c>
      <c r="B26" s="35">
        <v>27.12</v>
      </c>
      <c r="C26" s="112">
        <v>27.12</v>
      </c>
      <c r="D26" s="35">
        <f t="shared" si="0"/>
        <v>0</v>
      </c>
      <c r="E26" s="108">
        <f t="shared" si="1"/>
        <v>0</v>
      </c>
    </row>
    <row r="27" spans="1:5" ht="20.100000000000001" customHeight="1">
      <c r="A27" s="107" t="s">
        <v>183</v>
      </c>
      <c r="B27" s="35">
        <v>10</v>
      </c>
      <c r="C27" s="111">
        <v>0</v>
      </c>
      <c r="D27" s="35">
        <f t="shared" si="0"/>
        <v>10</v>
      </c>
      <c r="E27" s="108"/>
    </row>
    <row r="28" spans="1:5" ht="20.100000000000001" customHeight="1">
      <c r="A28" s="107" t="s">
        <v>184</v>
      </c>
      <c r="B28" s="35"/>
      <c r="C28" s="113">
        <v>0.32</v>
      </c>
      <c r="D28" s="35">
        <f t="shared" si="0"/>
        <v>-0.32</v>
      </c>
      <c r="E28" s="108">
        <f>D28/C28</f>
        <v>-1</v>
      </c>
    </row>
    <row r="29" spans="1:5" ht="20.100000000000001" customHeight="1">
      <c r="A29" s="107" t="s">
        <v>185</v>
      </c>
      <c r="B29" s="35">
        <v>5000</v>
      </c>
      <c r="C29" s="35"/>
      <c r="D29" s="35">
        <f t="shared" si="0"/>
        <v>5000</v>
      </c>
      <c r="E29" s="108"/>
    </row>
    <row r="30" spans="1:5" ht="20.100000000000001" customHeight="1">
      <c r="A30" s="104"/>
      <c r="B30" s="105"/>
      <c r="C30" s="105"/>
      <c r="D30" s="114"/>
      <c r="E30" s="106"/>
    </row>
    <row r="31" spans="1:5" ht="20.100000000000001" customHeight="1">
      <c r="A31" s="115" t="s">
        <v>186</v>
      </c>
      <c r="B31" s="35"/>
      <c r="C31" s="35"/>
      <c r="D31" s="116"/>
      <c r="E31" s="108"/>
    </row>
    <row r="32" spans="1:5" ht="21.95" customHeight="1">
      <c r="A32" s="257"/>
      <c r="B32" s="257"/>
      <c r="C32" s="257"/>
    </row>
    <row r="33" ht="21.95" customHeight="1"/>
  </sheetData>
  <mergeCells count="7">
    <mergeCell ref="A1:E1"/>
    <mergeCell ref="A2:E2"/>
    <mergeCell ref="D4:E4"/>
    <mergeCell ref="A32:C32"/>
    <mergeCell ref="A4:A5"/>
    <mergeCell ref="B4:B5"/>
    <mergeCell ref="C4:C5"/>
  </mergeCells>
  <phoneticPr fontId="22" type="noConversion"/>
  <printOptions horizontalCentered="1"/>
  <pageMargins left="0" right="0" top="0.75138888888888899" bottom="0.75138888888888899" header="0.29861111111111099" footer="0.29861111111111099"/>
  <pageSetup paperSize="9" firstPageNumber="18" orientation="portrait" useFirstPageNumber="1" verticalDpi="3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</vt:i4>
      </vt:variant>
    </vt:vector>
  </HeadingPairs>
  <TitlesOfParts>
    <vt:vector size="18" baseType="lpstr">
      <vt:lpstr>目录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附件11</vt:lpstr>
      <vt:lpstr>附件12</vt:lpstr>
      <vt:lpstr>附件13</vt:lpstr>
      <vt:lpstr>附表14</vt:lpstr>
      <vt:lpstr>附表15</vt:lpstr>
      <vt:lpstr>附表1!Print_Area</vt:lpstr>
      <vt:lpstr>附表9!Print_Titles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administrator-01</dc:creator>
  <cp:lastModifiedBy>asus</cp:lastModifiedBy>
  <dcterms:created xsi:type="dcterms:W3CDTF">2006-09-13T11:21:00Z</dcterms:created>
  <dcterms:modified xsi:type="dcterms:W3CDTF">2023-01-11T07:53:07Z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D4374478FBC24CF7AFC62C4529BA747B</vt:lpwstr>
  </property>
</Properties>
</file>